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15" windowHeight="7395" tabRatio="718" firstSheet="19" activeTab="30"/>
  </bookViews>
  <sheets>
    <sheet name="封面" sheetId="1" r:id="rId1"/>
    <sheet name="目次" sheetId="2" r:id="rId2"/>
    <sheet name="預算說明" sheetId="3" r:id="rId3"/>
    <sheet name="收支餘絀表" sheetId="4" r:id="rId4"/>
    <sheet name="收支表說明" sheetId="5" r:id="rId5"/>
    <sheet name="餘絀撥補預計表" sheetId="6" r:id="rId6"/>
    <sheet name="現金流量預計表" sheetId="7" r:id="rId7"/>
    <sheet name="勞務收入明細表" sheetId="8" r:id="rId8"/>
    <sheet name="業務外收入" sheetId="9" r:id="rId9"/>
    <sheet name="成本明細 " sheetId="10" r:id="rId10"/>
    <sheet name="成本說明" sheetId="11" r:id="rId11"/>
    <sheet name="管理費用明細" sheetId="12" r:id="rId12"/>
    <sheet name="管費說明 " sheetId="13" r:id="rId13"/>
    <sheet name="FA建設改良擴充" sheetId="14" r:id="rId14"/>
    <sheet name="FA資金來源" sheetId="15" r:id="rId15"/>
    <sheet name="FA預期進度" sheetId="16" r:id="rId16"/>
    <sheet name="資產折舊 " sheetId="17" r:id="rId17"/>
    <sheet name="預計平衡表" sheetId="18" r:id="rId18"/>
    <sheet name="5年主要營運分析" sheetId="19" r:id="rId19"/>
    <sheet name="人數" sheetId="20" r:id="rId20"/>
    <sheet name="用人費" sheetId="21" r:id="rId21"/>
    <sheet name="彙計表" sheetId="22" r:id="rId22"/>
    <sheet name="折舊-99" sheetId="23" r:id="rId23"/>
    <sheet name="折舊-100" sheetId="24" r:id="rId24"/>
    <sheet name="折舊-101" sheetId="25" r:id="rId25"/>
    <sheet name="折舊-102" sheetId="26" r:id="rId26"/>
    <sheet name="折舊-103" sheetId="27" r:id="rId27"/>
    <sheet name="折舊-104" sheetId="28" r:id="rId28"/>
    <sheet name="折舊-105" sheetId="29" r:id="rId29"/>
    <sheet name="折舊-106" sheetId="30" r:id="rId30"/>
    <sheet name="折舊-107" sheetId="31" r:id="rId31"/>
  </sheets>
  <definedNames>
    <definedName name="_xlnm.Print_Area" localSheetId="15">'FA預期進度'!$A$1:$P$34</definedName>
    <definedName name="_xlnm.Print_Area" localSheetId="20">'用人費'!$A$1:$O$38</definedName>
    <definedName name="_xlnm.Print_Area" localSheetId="10">'成本說明'!$A$1:$I$101</definedName>
    <definedName name="_xlnm.Print_Area" localSheetId="4">'收支表說明'!$A$1:$I$41</definedName>
    <definedName name="_xlnm.Print_Area" localSheetId="21">'彙計表'!$A$1:$G$40</definedName>
    <definedName name="_xlnm.Print_Area" localSheetId="8">'業務外收入'!$A$1:$C$39</definedName>
    <definedName name="_xlnm.Print_Area" localSheetId="16">'資產折舊 '!$A$1:$K$35</definedName>
    <definedName name="_xlnm.Print_Area" localSheetId="11">'管理費用明細'!$A$1:$D$36</definedName>
    <definedName name="_xlnm.Print_Area" localSheetId="12">'管費說明 '!$A$1:$K$38</definedName>
    <definedName name="_xlnm.Print_Titles" localSheetId="10">'成本說明'!$1:$4</definedName>
    <definedName name="_xlnm.Print_Titles" localSheetId="23">'折舊-100'!$1:$2</definedName>
    <definedName name="_xlnm.Print_Titles" localSheetId="24">'折舊-101'!$1:$2</definedName>
    <definedName name="_xlnm.Print_Titles" localSheetId="25">'折舊-102'!$1:$2</definedName>
    <definedName name="_xlnm.Print_Titles" localSheetId="26">'折舊-103'!$1:$2</definedName>
    <definedName name="_xlnm.Print_Titles" localSheetId="22">'折舊-99'!$1:$2</definedName>
    <definedName name="_xlnm.Print_Titles" localSheetId="2">'預算說明'!$1:$4</definedName>
  </definedNames>
  <calcPr fullCalcOnLoad="1"/>
</workbook>
</file>

<file path=xl/comments11.xml><?xml version="1.0" encoding="utf-8"?>
<comments xmlns="http://schemas.openxmlformats.org/spreadsheetml/2006/main">
  <authors>
    <author>user</author>
  </authors>
  <commentList>
    <comment ref="E69" authorId="0">
      <text>
        <r>
          <rPr>
            <b/>
            <sz val="9"/>
            <rFont val="Tahoma"/>
            <family val="2"/>
          </rPr>
          <t>user:</t>
        </r>
        <r>
          <rPr>
            <sz val="9"/>
            <rFont val="Tahoma"/>
            <family val="2"/>
          </rPr>
          <t xml:space="preserve">
</t>
        </r>
      </text>
    </comment>
  </commentList>
</comments>
</file>

<file path=xl/comments14.xml><?xml version="1.0" encoding="utf-8"?>
<comments xmlns="http://schemas.openxmlformats.org/spreadsheetml/2006/main">
  <authors>
    <author>user</author>
  </authors>
  <commentList>
    <comment ref="G9" authorId="0">
      <text>
        <r>
          <rPr>
            <b/>
            <sz val="9"/>
            <rFont val="新細明體"/>
            <family val="1"/>
          </rPr>
          <t>user:</t>
        </r>
        <r>
          <rPr>
            <sz val="9"/>
            <rFont val="新細明體"/>
            <family val="1"/>
          </rPr>
          <t xml:space="preserve">
</t>
        </r>
      </text>
    </comment>
    <comment ref="D8" authorId="0">
      <text>
        <r>
          <rPr>
            <b/>
            <sz val="9"/>
            <rFont val="新細明體"/>
            <family val="1"/>
          </rPr>
          <t>user:</t>
        </r>
        <r>
          <rPr>
            <sz val="9"/>
            <rFont val="新細明體"/>
            <family val="1"/>
          </rPr>
          <t xml:space="preserve">
盥洗室裝修5間</t>
        </r>
      </text>
    </comment>
  </commentList>
</comments>
</file>

<file path=xl/comments15.xml><?xml version="1.0" encoding="utf-8"?>
<comments xmlns="http://schemas.openxmlformats.org/spreadsheetml/2006/main">
  <authors>
    <author>user</author>
  </authors>
  <commentList>
    <comment ref="G9" authorId="0">
      <text>
        <r>
          <rPr>
            <b/>
            <sz val="9"/>
            <rFont val="新細明體"/>
            <family val="1"/>
          </rPr>
          <t>user:</t>
        </r>
        <r>
          <rPr>
            <sz val="9"/>
            <rFont val="新細明體"/>
            <family val="1"/>
          </rPr>
          <t xml:space="preserve">
自有資金/全部資金</t>
        </r>
      </text>
    </comment>
  </commentList>
</comments>
</file>

<file path=xl/comments17.xml><?xml version="1.0" encoding="utf-8"?>
<comments xmlns="http://schemas.openxmlformats.org/spreadsheetml/2006/main">
  <authors>
    <author>user</author>
  </authors>
  <commentList>
    <comment ref="C9" authorId="0">
      <text>
        <r>
          <rPr>
            <b/>
            <sz val="9"/>
            <rFont val="Tahoma"/>
            <family val="2"/>
          </rPr>
          <t>user:</t>
        </r>
        <r>
          <rPr>
            <sz val="9"/>
            <rFont val="Tahoma"/>
            <family val="2"/>
          </rPr>
          <t xml:space="preserve">
100</t>
        </r>
        <r>
          <rPr>
            <sz val="9"/>
            <rFont val="細明體"/>
            <family val="3"/>
          </rPr>
          <t>年600,000+
101年500,000</t>
        </r>
      </text>
    </comment>
    <comment ref="F9" authorId="0">
      <text>
        <r>
          <rPr>
            <b/>
            <sz val="9"/>
            <rFont val="Tahoma"/>
            <family val="2"/>
          </rPr>
          <t>user:</t>
        </r>
        <r>
          <rPr>
            <sz val="9"/>
            <rFont val="Tahoma"/>
            <family val="2"/>
          </rPr>
          <t xml:space="preserve">
101.102</t>
        </r>
        <r>
          <rPr>
            <sz val="9"/>
            <rFont val="細明體"/>
            <family val="3"/>
          </rPr>
          <t xml:space="preserve">年預算758,956-
101實際執行19,900
</t>
        </r>
      </text>
    </comment>
  </commentList>
</comments>
</file>

<file path=xl/comments18.xml><?xml version="1.0" encoding="utf-8"?>
<comments xmlns="http://schemas.openxmlformats.org/spreadsheetml/2006/main">
  <authors>
    <author>user</author>
    <author>eir</author>
    <author>USER</author>
  </authors>
  <commentList>
    <comment ref="C33" authorId="0">
      <text>
        <r>
          <rPr>
            <b/>
            <sz val="9"/>
            <rFont val="新細明體"/>
            <family val="1"/>
          </rPr>
          <t>user:</t>
        </r>
        <r>
          <rPr>
            <sz val="9"/>
            <rFont val="新細明體"/>
            <family val="1"/>
          </rPr>
          <t xml:space="preserve">
12月營業稅12,000</t>
        </r>
      </text>
    </comment>
    <comment ref="C30" authorId="0">
      <text>
        <r>
          <rPr>
            <b/>
            <sz val="9"/>
            <rFont val="新細明體"/>
            <family val="1"/>
          </rPr>
          <t>user:
應付代收款項
    勞保4,394+16,059*2
    健保6,706+10,666*2
計64,550元</t>
        </r>
      </text>
    </comment>
    <comment ref="C40" authorId="1">
      <text>
        <r>
          <rPr>
            <b/>
            <sz val="9"/>
            <rFont val="新細明體"/>
            <family val="1"/>
          </rPr>
          <t>eir:</t>
        </r>
        <r>
          <rPr>
            <sz val="9"/>
            <rFont val="新細明體"/>
            <family val="1"/>
          </rPr>
          <t xml:space="preserve">
基金1,062,255
房屋及建築97/12底淨值2,329,857(審計室認為會館2樓廚房裝修工程款及設計費應列入資
產)
97年累計折舊少列約3千 98年更正→ 基金由3392更正為3389 </t>
        </r>
      </text>
    </comment>
    <comment ref="C16" authorId="1">
      <text>
        <r>
          <rPr>
            <b/>
            <sz val="9"/>
            <rFont val="新細明體"/>
            <family val="1"/>
          </rPr>
          <t>eir:</t>
        </r>
        <r>
          <rPr>
            <sz val="9"/>
            <rFont val="新細明體"/>
            <family val="1"/>
          </rPr>
          <t xml:space="preserve">
因102年房屋建築價值增500千元 (盥洗室整修)</t>
        </r>
      </text>
    </comment>
    <comment ref="C20" authorId="1">
      <text>
        <r>
          <rPr>
            <b/>
            <sz val="9"/>
            <rFont val="新細明體"/>
            <family val="1"/>
          </rPr>
          <t>eir:</t>
        </r>
        <r>
          <rPr>
            <sz val="9"/>
            <rFont val="新細明體"/>
            <family val="1"/>
          </rPr>
          <t xml:space="preserve">
100年累計折舊994,086+102年預計折舊19,131元
</t>
        </r>
      </text>
    </comment>
    <comment ref="C23" authorId="1">
      <text>
        <r>
          <rPr>
            <b/>
            <sz val="9"/>
            <rFont val="新細明體"/>
            <family val="1"/>
          </rPr>
          <t xml:space="preserve">eir:
</t>
        </r>
      </text>
    </comment>
    <comment ref="C17" authorId="1">
      <text>
        <r>
          <rPr>
            <b/>
            <sz val="9"/>
            <rFont val="新細明體"/>
            <family val="1"/>
          </rPr>
          <t>eir:</t>
        </r>
        <r>
          <rPr>
            <sz val="9"/>
            <rFont val="新細明體"/>
            <family val="1"/>
          </rPr>
          <t xml:space="preserve">
102年提列累計折舊231千元+103年提列折舊60千元</t>
        </r>
      </text>
    </comment>
    <comment ref="C31" authorId="2">
      <text>
        <r>
          <rPr>
            <b/>
            <sz val="9"/>
            <rFont val="新細明體"/>
            <family val="1"/>
          </rPr>
          <t>USER:</t>
        </r>
        <r>
          <rPr>
            <sz val="9"/>
            <rFont val="新細明體"/>
            <family val="1"/>
          </rPr>
          <t xml:space="preserve">
薪津213,271+幹部加給11,700+外語津貼1,000=225,971
</t>
        </r>
      </text>
    </comment>
    <comment ref="C19" authorId="2">
      <text>
        <r>
          <rPr>
            <b/>
            <sz val="9"/>
            <rFont val="新細明體"/>
            <family val="1"/>
          </rPr>
          <t>USER:</t>
        </r>
        <r>
          <rPr>
            <sz val="9"/>
            <rFont val="新細明體"/>
            <family val="1"/>
          </rPr>
          <t xml:space="preserve">
因101年機械設備價值無增減</t>
        </r>
      </text>
    </comment>
    <comment ref="C22" authorId="2">
      <text>
        <r>
          <rPr>
            <b/>
            <sz val="9"/>
            <rFont val="新細明體"/>
            <family val="1"/>
          </rPr>
          <t>U</t>
        </r>
      </text>
    </comment>
    <comment ref="D16" authorId="1">
      <text>
        <r>
          <rPr>
            <b/>
            <sz val="9"/>
            <rFont val="新細明體"/>
            <family val="1"/>
          </rPr>
          <t>eir:</t>
        </r>
        <r>
          <rPr>
            <sz val="9"/>
            <rFont val="新細明體"/>
            <family val="1"/>
          </rPr>
          <t xml:space="preserve">
100年房屋建築2326千元+101年增加600千元</t>
        </r>
      </text>
    </comment>
    <comment ref="D17" authorId="1">
      <text>
        <r>
          <rPr>
            <b/>
            <sz val="9"/>
            <rFont val="新細明體"/>
            <family val="1"/>
          </rPr>
          <t>eir:</t>
        </r>
        <r>
          <rPr>
            <sz val="9"/>
            <rFont val="新細明體"/>
            <family val="1"/>
          </rPr>
          <t xml:space="preserve">
100年提列累計折舊123千元+101年提列折舊50千元</t>
        </r>
      </text>
    </comment>
    <comment ref="D19" authorId="2">
      <text>
        <r>
          <rPr>
            <b/>
            <sz val="9"/>
            <rFont val="新細明體"/>
            <family val="1"/>
          </rPr>
          <t>USER:</t>
        </r>
        <r>
          <rPr>
            <sz val="9"/>
            <rFont val="新細明體"/>
            <family val="1"/>
          </rPr>
          <t xml:space="preserve">
因101年機械設備價值無增減</t>
        </r>
      </text>
    </comment>
    <comment ref="D20" authorId="1">
      <text>
        <r>
          <rPr>
            <b/>
            <sz val="9"/>
            <rFont val="新細明體"/>
            <family val="1"/>
          </rPr>
          <t>eir:</t>
        </r>
        <r>
          <rPr>
            <sz val="9"/>
            <rFont val="新細明體"/>
            <family val="1"/>
          </rPr>
          <t xml:space="preserve">
100年累計折舊947,736+101年預計折舊46,350元
</t>
        </r>
      </text>
    </comment>
    <comment ref="D22" authorId="2">
      <text>
        <r>
          <rPr>
            <b/>
            <sz val="9"/>
            <rFont val="新細明體"/>
            <family val="1"/>
          </rPr>
          <t>USER:</t>
        </r>
        <r>
          <rPr>
            <sz val="9"/>
            <rFont val="新細明體"/>
            <family val="1"/>
          </rPr>
          <t xml:space="preserve">
100年什項設備338,274+101增加120千元</t>
        </r>
      </text>
    </comment>
    <comment ref="D23" authorId="1">
      <text>
        <r>
          <rPr>
            <b/>
            <sz val="9"/>
            <rFont val="新細明體"/>
            <family val="1"/>
          </rPr>
          <t>eir:
100</t>
        </r>
        <r>
          <rPr>
            <sz val="9"/>
            <rFont val="新細明體"/>
            <family val="1"/>
          </rPr>
          <t>年累計折舊185,592+101年提列折舊63千元</t>
        </r>
      </text>
    </comment>
    <comment ref="D30" authorId="0">
      <text>
        <r>
          <rPr>
            <b/>
            <sz val="9"/>
            <rFont val="新細明體"/>
            <family val="1"/>
          </rPr>
          <t xml:space="preserve">user:
</t>
        </r>
        <r>
          <rPr>
            <b/>
            <sz val="8"/>
            <rFont val="新細明體"/>
            <family val="1"/>
          </rPr>
          <t>應付代收款項
    勞保3,867+13,887*2
    健保6,096+11,997*2
計61,731元</t>
        </r>
      </text>
    </comment>
    <comment ref="D31" authorId="2">
      <text>
        <r>
          <rPr>
            <b/>
            <sz val="9"/>
            <rFont val="新細明體"/>
            <family val="1"/>
          </rPr>
          <t>USER:</t>
        </r>
        <r>
          <rPr>
            <sz val="9"/>
            <rFont val="新細明體"/>
            <family val="1"/>
          </rPr>
          <t xml:space="preserve">
100.12薪津220,175+幹部加給11,700=231,875
</t>
        </r>
      </text>
    </comment>
    <comment ref="D33" authorId="0">
      <text>
        <r>
          <rPr>
            <b/>
            <sz val="9"/>
            <rFont val="新細明體"/>
            <family val="1"/>
          </rPr>
          <t>user:</t>
        </r>
        <r>
          <rPr>
            <sz val="9"/>
            <rFont val="新細明體"/>
            <family val="1"/>
          </rPr>
          <t xml:space="preserve">
12月營業稅10,000
</t>
        </r>
      </text>
    </comment>
    <comment ref="D40" authorId="1">
      <text>
        <r>
          <rPr>
            <b/>
            <sz val="9"/>
            <rFont val="新細明體"/>
            <family val="1"/>
          </rPr>
          <t>eir:</t>
        </r>
        <r>
          <rPr>
            <sz val="9"/>
            <rFont val="新細明體"/>
            <family val="1"/>
          </rPr>
          <t xml:space="preserve">
基金1,062,255
房屋及建築97/12底淨值2,329,857(審計室認為會館2樓廚房裝修工程款及設計費應列入資
產)
97年累計折舊少列約3千 98年更正→ 基金由3392更正為3389 </t>
        </r>
      </text>
    </comment>
    <comment ref="C32" authorId="0">
      <text>
        <r>
          <rPr>
            <b/>
            <sz val="9"/>
            <rFont val="新細明體"/>
            <family val="1"/>
          </rPr>
          <t>user:</t>
        </r>
        <r>
          <rPr>
            <sz val="9"/>
            <rFont val="新細明體"/>
            <family val="1"/>
          </rPr>
          <t xml:space="preserve">
應付費用
    勞退金(新)10,062*2
    加班22,920
    全勤7,000
    不休假115,528
    刷卡手續費8,000
    床枕30,000
    修理保養29,000
    餐飲40,000
計272,572元</t>
        </r>
      </text>
    </comment>
    <comment ref="D6" authorId="0">
      <text>
        <r>
          <rPr>
            <b/>
            <sz val="9"/>
            <rFont val="新細明體"/>
            <family val="1"/>
          </rPr>
          <t>user:</t>
        </r>
        <r>
          <rPr>
            <sz val="9"/>
            <rFont val="新細明體"/>
            <family val="1"/>
          </rPr>
          <t xml:space="preserve">
100年決算數+101年預算數</t>
        </r>
      </text>
    </comment>
    <comment ref="D43" authorId="0">
      <text>
        <r>
          <rPr>
            <b/>
            <sz val="9"/>
            <rFont val="新細明體"/>
            <family val="1"/>
          </rPr>
          <t>user:</t>
        </r>
        <r>
          <rPr>
            <sz val="9"/>
            <rFont val="新細明體"/>
            <family val="1"/>
          </rPr>
          <t xml:space="preserve">
100年決算數</t>
        </r>
      </text>
    </comment>
    <comment ref="D44" authorId="0">
      <text>
        <r>
          <rPr>
            <b/>
            <sz val="9"/>
            <rFont val="新細明體"/>
            <family val="1"/>
          </rPr>
          <t xml:space="preserve">user
101年本期賸餘預算數$501
</t>
        </r>
      </text>
    </comment>
    <comment ref="C43" authorId="0">
      <text>
        <r>
          <rPr>
            <b/>
            <sz val="9"/>
            <rFont val="新細明體"/>
            <family val="1"/>
          </rPr>
          <t>user:</t>
        </r>
        <r>
          <rPr>
            <sz val="9"/>
            <rFont val="新細明體"/>
            <family val="1"/>
          </rPr>
          <t xml:space="preserve">
101年決算數+103年本期賸餘預算數</t>
        </r>
      </text>
    </comment>
    <comment ref="D36" authorId="0">
      <text>
        <r>
          <rPr>
            <b/>
            <sz val="9"/>
            <rFont val="新細明體"/>
            <family val="1"/>
          </rPr>
          <t>user:</t>
        </r>
        <r>
          <rPr>
            <sz val="9"/>
            <rFont val="新細明體"/>
            <family val="1"/>
          </rPr>
          <t xml:space="preserve">
64,972+31,899 </t>
        </r>
      </text>
    </comment>
    <comment ref="C36" authorId="0">
      <text>
        <r>
          <rPr>
            <b/>
            <sz val="9"/>
            <rFont val="新細明體"/>
            <family val="1"/>
          </rPr>
          <t>user:</t>
        </r>
        <r>
          <rPr>
            <sz val="9"/>
            <rFont val="新細明體"/>
            <family val="1"/>
          </rPr>
          <t xml:space="preserve">
72,753+29748</t>
        </r>
      </text>
    </comment>
  </commentList>
</comments>
</file>

<file path=xl/comments21.xml><?xml version="1.0" encoding="utf-8"?>
<comments xmlns="http://schemas.openxmlformats.org/spreadsheetml/2006/main">
  <authors>
    <author>user</author>
  </authors>
  <commentList>
    <comment ref="D15" authorId="0">
      <text>
        <r>
          <rPr>
            <sz val="9"/>
            <rFont val="新細明體"/>
            <family val="1"/>
          </rPr>
          <t>經理津貼
3740*12=44,880
副理津貼4220*12=50640</t>
        </r>
      </text>
    </comment>
    <comment ref="D16" authorId="0">
      <text>
        <r>
          <rPr>
            <sz val="9"/>
            <rFont val="新細明體"/>
            <family val="1"/>
          </rPr>
          <t>組長津貼
3740*12=44,880</t>
        </r>
      </text>
    </comment>
  </commentList>
</comments>
</file>

<file path=xl/comments25.xml><?xml version="1.0" encoding="utf-8"?>
<comments xmlns="http://schemas.openxmlformats.org/spreadsheetml/2006/main">
  <authors>
    <author>user</author>
  </authors>
  <commentList>
    <comment ref="S4" authorId="0">
      <text>
        <r>
          <rPr>
            <b/>
            <sz val="9"/>
            <rFont val="新細明體"/>
            <family val="1"/>
          </rPr>
          <t>user:</t>
        </r>
        <r>
          <rPr>
            <sz val="9"/>
            <rFont val="新細明體"/>
            <family val="1"/>
          </rPr>
          <t xml:space="preserve">
調公式差1
</t>
        </r>
      </text>
    </comment>
  </commentList>
</comments>
</file>

<file path=xl/comments26.xml><?xml version="1.0" encoding="utf-8"?>
<comments xmlns="http://schemas.openxmlformats.org/spreadsheetml/2006/main">
  <authors>
    <author>user</author>
  </authors>
  <commentList>
    <comment ref="S4" authorId="0">
      <text>
        <r>
          <rPr>
            <b/>
            <sz val="9"/>
            <rFont val="新細明體"/>
            <family val="1"/>
          </rPr>
          <t>user:</t>
        </r>
        <r>
          <rPr>
            <sz val="9"/>
            <rFont val="新細明體"/>
            <family val="1"/>
          </rPr>
          <t xml:space="preserve">
調公式差1
</t>
        </r>
      </text>
    </comment>
  </commentList>
</comments>
</file>

<file path=xl/comments27.xml><?xml version="1.0" encoding="utf-8"?>
<comments xmlns="http://schemas.openxmlformats.org/spreadsheetml/2006/main">
  <authors>
    <author>user</author>
  </authors>
  <commentList>
    <comment ref="S4" authorId="0">
      <text>
        <r>
          <rPr>
            <b/>
            <sz val="9"/>
            <rFont val="新細明體"/>
            <family val="1"/>
          </rPr>
          <t>user:</t>
        </r>
        <r>
          <rPr>
            <sz val="9"/>
            <rFont val="新細明體"/>
            <family val="1"/>
          </rPr>
          <t xml:space="preserve">
調公式差1
</t>
        </r>
      </text>
    </comment>
  </commentList>
</comments>
</file>

<file path=xl/comments28.xml><?xml version="1.0" encoding="utf-8"?>
<comments xmlns="http://schemas.openxmlformats.org/spreadsheetml/2006/main">
  <authors>
    <author>user</author>
  </authors>
  <commentList>
    <comment ref="S4" authorId="0">
      <text>
        <r>
          <rPr>
            <b/>
            <sz val="9"/>
            <rFont val="新細明體"/>
            <family val="1"/>
          </rPr>
          <t>user:</t>
        </r>
        <r>
          <rPr>
            <sz val="9"/>
            <rFont val="新細明體"/>
            <family val="1"/>
          </rPr>
          <t xml:space="preserve">
調公式差1
</t>
        </r>
      </text>
    </comment>
  </commentList>
</comments>
</file>

<file path=xl/comments29.xml><?xml version="1.0" encoding="utf-8"?>
<comments xmlns="http://schemas.openxmlformats.org/spreadsheetml/2006/main">
  <authors>
    <author>user</author>
  </authors>
  <commentList>
    <comment ref="S4" authorId="0">
      <text>
        <r>
          <rPr>
            <b/>
            <sz val="9"/>
            <rFont val="新細明體"/>
            <family val="1"/>
          </rPr>
          <t>user:</t>
        </r>
        <r>
          <rPr>
            <sz val="9"/>
            <rFont val="新細明體"/>
            <family val="1"/>
          </rPr>
          <t xml:space="preserve">
調公式差1
</t>
        </r>
      </text>
    </comment>
  </commentList>
</comments>
</file>

<file path=xl/comments30.xml><?xml version="1.0" encoding="utf-8"?>
<comments xmlns="http://schemas.openxmlformats.org/spreadsheetml/2006/main">
  <authors>
    <author>user</author>
    <author>power</author>
  </authors>
  <commentList>
    <comment ref="S4" authorId="0">
      <text>
        <r>
          <rPr>
            <b/>
            <sz val="9"/>
            <rFont val="新細明體"/>
            <family val="1"/>
          </rPr>
          <t>user:</t>
        </r>
        <r>
          <rPr>
            <sz val="9"/>
            <rFont val="新細明體"/>
            <family val="1"/>
          </rPr>
          <t xml:space="preserve">
調公式差1
</t>
        </r>
      </text>
    </comment>
    <comment ref="A5" authorId="1">
      <text>
        <r>
          <rPr>
            <b/>
            <sz val="9"/>
            <rFont val="新細明體"/>
            <family val="1"/>
          </rPr>
          <t>power:</t>
        </r>
        <r>
          <rPr>
            <sz val="9"/>
            <rFont val="新細明體"/>
            <family val="1"/>
          </rPr>
          <t xml:space="preserve">
紫色為配合104決算數所做之調整</t>
        </r>
      </text>
    </comment>
  </commentList>
</comments>
</file>

<file path=xl/comments31.xml><?xml version="1.0" encoding="utf-8"?>
<comments xmlns="http://schemas.openxmlformats.org/spreadsheetml/2006/main">
  <authors>
    <author>user</author>
    <author>power</author>
  </authors>
  <commentList>
    <comment ref="S4" authorId="0">
      <text>
        <r>
          <rPr>
            <b/>
            <sz val="9"/>
            <rFont val="新細明體"/>
            <family val="1"/>
          </rPr>
          <t>user:</t>
        </r>
        <r>
          <rPr>
            <sz val="9"/>
            <rFont val="新細明體"/>
            <family val="1"/>
          </rPr>
          <t xml:space="preserve">
調公式差1
</t>
        </r>
      </text>
    </comment>
    <comment ref="A5" authorId="1">
      <text>
        <r>
          <rPr>
            <b/>
            <sz val="9"/>
            <rFont val="新細明體"/>
            <family val="1"/>
          </rPr>
          <t>power:</t>
        </r>
        <r>
          <rPr>
            <sz val="9"/>
            <rFont val="新細明體"/>
            <family val="1"/>
          </rPr>
          <t xml:space="preserve">
紫色為配合104決算數所做之調整</t>
        </r>
      </text>
    </comment>
  </commentList>
</comments>
</file>

<file path=xl/comments7.xml><?xml version="1.0" encoding="utf-8"?>
<comments xmlns="http://schemas.openxmlformats.org/spreadsheetml/2006/main">
  <authors>
    <author>eir</author>
  </authors>
  <commentList>
    <comment ref="C9" authorId="0">
      <text>
        <r>
          <rPr>
            <b/>
            <sz val="9"/>
            <rFont val="新細明體"/>
            <family val="1"/>
          </rPr>
          <t>eir:</t>
        </r>
        <r>
          <rPr>
            <sz val="9"/>
            <rFont val="新細明體"/>
            <family val="1"/>
          </rPr>
          <t xml:space="preserve">
應收帳款增減數0千元</t>
        </r>
      </text>
    </comment>
    <comment ref="C13" authorId="0">
      <text>
        <r>
          <rPr>
            <b/>
            <sz val="9"/>
            <rFont val="新細明體"/>
            <family val="1"/>
          </rPr>
          <t>eir:</t>
        </r>
        <r>
          <rPr>
            <sz val="9"/>
            <rFont val="新細明體"/>
            <family val="1"/>
          </rPr>
          <t xml:space="preserve">
98年增加固定資產100千元</t>
        </r>
      </text>
    </comment>
  </commentList>
</comments>
</file>

<file path=xl/sharedStrings.xml><?xml version="1.0" encoding="utf-8"?>
<sst xmlns="http://schemas.openxmlformats.org/spreadsheetml/2006/main" count="2044" uniqueCount="946">
  <si>
    <t xml:space="preserve">                                   中華民國107年度                 單位：新臺幣千元</t>
  </si>
  <si>
    <t xml:space="preserve">                                   中華民國107年度　　　 　　　       單位：新臺幣千元</t>
  </si>
  <si>
    <t xml:space="preserve">                                       中華民國107年度                        單位：新臺幣千元</t>
  </si>
  <si>
    <t xml:space="preserve">                                                     中華民國107年度                   單位：新臺幣千元　　　　　　　　　</t>
  </si>
  <si>
    <t xml:space="preserve">                                   中華民國107年度                   單位：新臺幣千元</t>
  </si>
  <si>
    <t xml:space="preserve">                                             中華民國107年度                  單位：新臺幣千元           </t>
  </si>
  <si>
    <t xml:space="preserve">                                     中華民國107年度                     單位：新臺幣千元</t>
  </si>
  <si>
    <t xml:space="preserve">                               中華民國107年12月31日               單位：新臺幣千元</t>
  </si>
  <si>
    <t xml:space="preserve">                                      中華民國107年度                               單位：人</t>
  </si>
  <si>
    <t xml:space="preserve">                                    中華民國107年度                    單位：新臺幣千元</t>
  </si>
  <si>
    <t>本    年    度    增  減  (-)  數</t>
  </si>
  <si>
    <t>本  年  度  最  高  可  進  用  員  額  數</t>
  </si>
  <si>
    <t>說 明</t>
  </si>
  <si>
    <t>本會館之契僱人力未依「聘用人員聘用條例」及參照「行政院暨所屬機關約僱人員僱用辦法」辦理，並未經縣(市)政府核准有案之預算員額，故應改列為一般服務費中。</t>
  </si>
  <si>
    <t xml:space="preserve">  管理會委員</t>
  </si>
  <si>
    <t xml:space="preserve">  顧問人員</t>
  </si>
  <si>
    <t xml:space="preserve">  其他兼任人員</t>
  </si>
  <si>
    <t>總計</t>
  </si>
  <si>
    <t>花蓮警光會館</t>
  </si>
  <si>
    <t>津                          貼</t>
  </si>
  <si>
    <t>提   繳   費</t>
  </si>
  <si>
    <t>年 終獎 金</t>
  </si>
  <si>
    <t>分擔保險  費</t>
  </si>
  <si>
    <t>傷病醫藥費</t>
  </si>
  <si>
    <t>提撥福利金</t>
  </si>
  <si>
    <t>勞務成本</t>
  </si>
  <si>
    <t xml:space="preserve">  正式人員</t>
  </si>
  <si>
    <t xml:space="preserve">  聘僱人員</t>
  </si>
  <si>
    <t xml:space="preserve">  顧問人員</t>
  </si>
  <si>
    <t xml:space="preserve">  兼任人員</t>
  </si>
  <si>
    <t>管理及總務費用</t>
  </si>
  <si>
    <t>管理委員會幹事</t>
  </si>
  <si>
    <t>前年度決算數</t>
  </si>
  <si>
    <t>上年度預算數</t>
  </si>
  <si>
    <t>本年度預算數</t>
  </si>
  <si>
    <t>合　　計</t>
  </si>
  <si>
    <t>管理費用</t>
  </si>
  <si>
    <t xml:space="preserve">  聘僱及兼職人員薪資</t>
  </si>
  <si>
    <t xml:space="preserve">  超時工作報酬</t>
  </si>
  <si>
    <t xml:space="preserve">  津貼</t>
  </si>
  <si>
    <t xml:space="preserve">  獎金</t>
  </si>
  <si>
    <t xml:space="preserve">  福利費</t>
  </si>
  <si>
    <t xml:space="preserve">  提繳費</t>
  </si>
  <si>
    <t xml:space="preserve">  旅運費</t>
  </si>
  <si>
    <t xml:space="preserve">  印刷裝訂與廣告費</t>
  </si>
  <si>
    <t xml:space="preserve">  修理保養及保固費</t>
  </si>
  <si>
    <t xml:space="preserve">  保險費</t>
  </si>
  <si>
    <t xml:space="preserve">  專業服務費</t>
  </si>
  <si>
    <t xml:space="preserve">  房屋及建築折舊</t>
  </si>
  <si>
    <t xml:space="preserve">  機械及設備折舊</t>
  </si>
  <si>
    <t xml:space="preserve">  什項設備折舊</t>
  </si>
  <si>
    <t>稅捐與規費(強制費)</t>
  </si>
  <si>
    <t xml:space="preserve">  土地稅</t>
  </si>
  <si>
    <t xml:space="preserve">  房屋稅</t>
  </si>
  <si>
    <t xml:space="preserve">  消費與行為稅</t>
  </si>
  <si>
    <t>其他</t>
  </si>
  <si>
    <t xml:space="preserve">  其他費用</t>
  </si>
  <si>
    <t>一、勞務收入</t>
  </si>
  <si>
    <t xml:space="preserve">      A.全國警察機關同仁（含退休人員）及其眷屬</t>
  </si>
  <si>
    <t xml:space="preserve"> </t>
  </si>
  <si>
    <t xml:space="preserve">      B.協勤民力及其眷屬暨其他與警察機關業務相關單位人員</t>
  </si>
  <si>
    <t>二、業務外收入</t>
  </si>
  <si>
    <t>三、勞務成本</t>
  </si>
  <si>
    <t>四、管理及總務費用</t>
  </si>
  <si>
    <t>預算數</t>
  </si>
  <si>
    <t>業務活動之現金流量</t>
  </si>
  <si>
    <t xml:space="preserve">  本期賸餘（短絀－）</t>
  </si>
  <si>
    <t xml:space="preserve">    業務活動之淨現金流入（流出－）</t>
  </si>
  <si>
    <t xml:space="preserve">    投資活動之淨現金流入（流出－）</t>
  </si>
  <si>
    <t xml:space="preserve">    融資活動之淨現金流入（流出－）</t>
  </si>
  <si>
    <t>機械及設  備</t>
  </si>
  <si>
    <t>交通及運輸 設 備</t>
  </si>
  <si>
    <t>租 賃資 產</t>
  </si>
  <si>
    <t>租賃權益改良</t>
  </si>
  <si>
    <t>非業務資  產</t>
  </si>
  <si>
    <t>什項資產</t>
  </si>
  <si>
    <t>資產</t>
  </si>
  <si>
    <t>　　折舊費用</t>
  </si>
  <si>
    <t>至98/12</t>
  </si>
  <si>
    <t>投影機</t>
  </si>
  <si>
    <t>數量</t>
  </si>
  <si>
    <t>花蓮縣警察局</t>
  </si>
  <si>
    <t>加床收入</t>
  </si>
  <si>
    <t>床</t>
  </si>
  <si>
    <t>杯</t>
  </si>
  <si>
    <t>業務計畫及預算說明</t>
  </si>
  <si>
    <t>預算數</t>
  </si>
  <si>
    <t>收入</t>
  </si>
  <si>
    <t>業務收入</t>
  </si>
  <si>
    <t xml:space="preserve">  業務外收入</t>
  </si>
  <si>
    <t>收入合計</t>
  </si>
  <si>
    <t xml:space="preserve">  業務成本與費用</t>
  </si>
  <si>
    <t xml:space="preserve">  業務外費用</t>
  </si>
  <si>
    <t>前年度決算數</t>
  </si>
  <si>
    <t>科　　　目</t>
  </si>
  <si>
    <t>本年度預算數</t>
  </si>
  <si>
    <t>上年度預算數</t>
  </si>
  <si>
    <t>金額</t>
  </si>
  <si>
    <t>％</t>
  </si>
  <si>
    <t>勞務收入</t>
  </si>
  <si>
    <t>業務成本與費用</t>
  </si>
  <si>
    <t>勞務成本</t>
  </si>
  <si>
    <t>業務賸餘(短絀－)</t>
  </si>
  <si>
    <t>業務外收入</t>
  </si>
  <si>
    <t>本期賸餘(短絀－)</t>
  </si>
  <si>
    <t>項　　　　　　　　　目</t>
  </si>
  <si>
    <t>說　　　明</t>
  </si>
  <si>
    <t>金　額</t>
  </si>
  <si>
    <t>賸餘之部</t>
  </si>
  <si>
    <t>分配之部</t>
  </si>
  <si>
    <t>　其他依法分配數</t>
  </si>
  <si>
    <t>未分配賸餘</t>
  </si>
  <si>
    <t>短絀之部</t>
  </si>
  <si>
    <t>填補之部</t>
  </si>
  <si>
    <t>現金流量預計表</t>
  </si>
  <si>
    <t>項目</t>
  </si>
  <si>
    <t>說明</t>
  </si>
  <si>
    <t xml:space="preserve">  調整非現金項目</t>
  </si>
  <si>
    <t>投資活動之現金流量</t>
  </si>
  <si>
    <t xml:space="preserve">  增加固定資產及遞耗資產</t>
  </si>
  <si>
    <t>融資活動之現金流量</t>
  </si>
  <si>
    <t>現金及約當現金之淨增（淨減－）</t>
  </si>
  <si>
    <t>期初現金及約當現金</t>
  </si>
  <si>
    <t>期末現金及約當現金</t>
  </si>
  <si>
    <t>科目及營運項目</t>
  </si>
  <si>
    <t>單位</t>
  </si>
  <si>
    <t>數量</t>
  </si>
  <si>
    <t>(元)</t>
  </si>
  <si>
    <t>科目及業務項目</t>
  </si>
  <si>
    <t>業務外收入明細表</t>
  </si>
  <si>
    <t>科目及業務計畫項目</t>
  </si>
  <si>
    <t>　管理費用及總務費用</t>
  </si>
  <si>
    <t>其他</t>
  </si>
  <si>
    <t>預計平衡表</t>
  </si>
  <si>
    <t>實際數</t>
  </si>
  <si>
    <t>科　　目</t>
  </si>
  <si>
    <t>預計數</t>
  </si>
  <si>
    <t>　現金</t>
  </si>
  <si>
    <t>固定資產</t>
  </si>
  <si>
    <t>資產合計</t>
  </si>
  <si>
    <t>數　　量</t>
  </si>
  <si>
    <t>單位成本（元）或平均利(費)率</t>
  </si>
  <si>
    <t>預（決）算  數</t>
  </si>
  <si>
    <t>員工人數彙計表</t>
  </si>
  <si>
    <t>項     目</t>
  </si>
  <si>
    <t>專任人員</t>
  </si>
  <si>
    <t>　職員</t>
  </si>
  <si>
    <t>　警員</t>
  </si>
  <si>
    <t>　技工（駕駛）</t>
  </si>
  <si>
    <t>　聘用</t>
  </si>
  <si>
    <t>　約僱</t>
  </si>
  <si>
    <t>兼任人員</t>
  </si>
  <si>
    <t>用人費用彙計表</t>
  </si>
  <si>
    <t>科目</t>
  </si>
  <si>
    <t>聘僱人員薪資</t>
  </si>
  <si>
    <t>超時工作報酬</t>
  </si>
  <si>
    <t>獎金</t>
  </si>
  <si>
    <t>福利費</t>
  </si>
  <si>
    <t>合計</t>
  </si>
  <si>
    <t>兼任人員用人費用</t>
  </si>
  <si>
    <t>業務總支出部分：</t>
  </si>
  <si>
    <t>花蓮縣警察局</t>
  </si>
  <si>
    <t>總 計</t>
  </si>
  <si>
    <t>花蓮警光會館基金</t>
  </si>
  <si>
    <t>勞務收入明細表</t>
  </si>
  <si>
    <t>　服務收入</t>
  </si>
  <si>
    <t>間</t>
  </si>
  <si>
    <t>花蓮縣警察局</t>
  </si>
  <si>
    <t>平均</t>
  </si>
  <si>
    <t>單位成本</t>
  </si>
  <si>
    <t>單位</t>
  </si>
  <si>
    <t>說明</t>
  </si>
  <si>
    <t>預算數</t>
  </si>
  <si>
    <t>前年度決算資產原值</t>
  </si>
  <si>
    <t>上年度預計新增資產原值</t>
  </si>
  <si>
    <t>本年度預計新增資產原值</t>
  </si>
  <si>
    <t>資產重估增值額</t>
  </si>
  <si>
    <t>本年度應提折舊額</t>
  </si>
  <si>
    <t>本年度(12月底)止資產總額</t>
  </si>
  <si>
    <t>項目</t>
  </si>
  <si>
    <t>資產折舊明細表</t>
  </si>
  <si>
    <t>各項費用彙計表</t>
  </si>
  <si>
    <t>科　　　　　　目</t>
  </si>
  <si>
    <t>其他業務外費用</t>
  </si>
  <si>
    <t>總　　　　　計</t>
  </si>
  <si>
    <t>以警察同仁（含退休人員）與協勤民力為優先，如遇地方緊急事件以尚有空房及保留之部分房間提供特勤警力優先使用進駐。</t>
  </si>
  <si>
    <t>花蓮縣警察局</t>
  </si>
  <si>
    <t>金額</t>
  </si>
  <si>
    <t>2、</t>
  </si>
  <si>
    <t>稅捐與規費(強制費)</t>
  </si>
  <si>
    <t>（非營業部分）</t>
  </si>
  <si>
    <t>97年度預算</t>
  </si>
  <si>
    <t>98年度預算</t>
  </si>
  <si>
    <t>餘絀撥補預計表</t>
  </si>
  <si>
    <t>％</t>
  </si>
  <si>
    <t xml:space="preserve">    用人費用</t>
  </si>
  <si>
    <t xml:space="preserve">      津貼</t>
  </si>
  <si>
    <t>用人費用</t>
  </si>
  <si>
    <t>服務費用</t>
  </si>
  <si>
    <t>材料及用品費</t>
  </si>
  <si>
    <t xml:space="preserve">    服務費用</t>
  </si>
  <si>
    <t xml:space="preserve">      印刷裝訂與廣告費</t>
  </si>
  <si>
    <t xml:space="preserve">    材料及用品費</t>
  </si>
  <si>
    <t xml:space="preserve">      用品消耗</t>
  </si>
  <si>
    <t>管理及總務費用說明</t>
  </si>
  <si>
    <t>管理及總務費用明細表</t>
  </si>
  <si>
    <t>花蓮縣警察局編</t>
  </si>
  <si>
    <t>花蓮縣總預算</t>
  </si>
  <si>
    <t>花蓮警光會館基金附屬單位預算</t>
  </si>
  <si>
    <t>花蓮縣警察局主管</t>
  </si>
  <si>
    <t>次</t>
  </si>
  <si>
    <t xml:space="preserve">  財務收入      </t>
  </si>
  <si>
    <t xml:space="preserve">  本期賸餘</t>
  </si>
  <si>
    <t xml:space="preserve">  前期未分配賸餘</t>
  </si>
  <si>
    <t xml:space="preserve">  公積轉列數</t>
  </si>
  <si>
    <t xml:space="preserve">  填補累積短絀</t>
  </si>
  <si>
    <t xml:space="preserve">  提存公積</t>
  </si>
  <si>
    <t xml:space="preserve">  賸餘撥充基金數</t>
  </si>
  <si>
    <t xml:space="preserve">  解繳縣（市）庫淨額</t>
  </si>
  <si>
    <t xml:space="preserve">  本期短絀</t>
  </si>
  <si>
    <t xml:space="preserve">  前期待填補之短絀</t>
  </si>
  <si>
    <t xml:space="preserve">  撥用賸餘</t>
  </si>
  <si>
    <t xml:space="preserve">  撥用公積</t>
  </si>
  <si>
    <t xml:space="preserve">  折減基金</t>
  </si>
  <si>
    <t xml:space="preserve">  縣（市）庫撥款</t>
  </si>
  <si>
    <t>待填補之短絀</t>
  </si>
  <si>
    <t>單價(元)</t>
  </si>
  <si>
    <t>　　服務收入(住房收入)</t>
  </si>
  <si>
    <t>　　服務收入(交誼廳餐飲收入)</t>
  </si>
  <si>
    <t>　　服務收入(浴巾收入)</t>
  </si>
  <si>
    <t>條</t>
  </si>
  <si>
    <t>　　服務收入(租借腳踏車收入)</t>
  </si>
  <si>
    <t xml:space="preserve">業務外收入 </t>
  </si>
  <si>
    <t xml:space="preserve">    利息收入      </t>
  </si>
  <si>
    <t xml:space="preserve">      旅運費</t>
  </si>
  <si>
    <t>土地改良  物</t>
  </si>
  <si>
    <t>房屋及建  築</t>
  </si>
  <si>
    <t>至99/12</t>
  </si>
  <si>
    <t>99年提列</t>
  </si>
  <si>
    <r>
      <t>98/12</t>
    </r>
    <r>
      <rPr>
        <sz val="12"/>
        <rFont val="標楷體"/>
        <family val="4"/>
      </rPr>
      <t>淨值</t>
    </r>
  </si>
  <si>
    <t>項次</t>
  </si>
  <si>
    <t>財產名稱</t>
  </si>
  <si>
    <t>數量</t>
  </si>
  <si>
    <t>總價</t>
  </si>
  <si>
    <t>可使用年限</t>
  </si>
  <si>
    <t>購置日期</t>
  </si>
  <si>
    <t>已使用年限</t>
  </si>
  <si>
    <t>折舊期間</t>
  </si>
  <si>
    <t>折舊</t>
  </si>
  <si>
    <t>年</t>
  </si>
  <si>
    <t>月</t>
  </si>
  <si>
    <t>什項設備</t>
  </si>
  <si>
    <t>提折舊</t>
  </si>
  <si>
    <t>電腦</t>
  </si>
  <si>
    <t>印表機</t>
  </si>
  <si>
    <t>影印機</t>
  </si>
  <si>
    <t>冷氣機</t>
  </si>
  <si>
    <t>鑽孔機</t>
  </si>
  <si>
    <t>櫥櫃</t>
  </si>
  <si>
    <t>監視系統</t>
  </si>
  <si>
    <t>投影機</t>
  </si>
  <si>
    <t>通風器</t>
  </si>
  <si>
    <t>冰櫃</t>
  </si>
  <si>
    <t>製冰機</t>
  </si>
  <si>
    <t>吸塵器</t>
  </si>
  <si>
    <t>除油機</t>
  </si>
  <si>
    <t>果汁機</t>
  </si>
  <si>
    <t>烤箱</t>
  </si>
  <si>
    <t>洗濯台</t>
  </si>
  <si>
    <t>瓦斯爐</t>
  </si>
  <si>
    <t>烤麵包機</t>
  </si>
  <si>
    <t>飲水機</t>
  </si>
  <si>
    <t>洗碗機</t>
  </si>
  <si>
    <t>蒸車</t>
  </si>
  <si>
    <t>煎烤機</t>
  </si>
  <si>
    <t>油煙罩</t>
  </si>
  <si>
    <t>蒸氣罩</t>
  </si>
  <si>
    <t>電子磅秤</t>
  </si>
  <si>
    <t>廚餐用車</t>
  </si>
  <si>
    <t>房屋及建築</t>
  </si>
  <si>
    <t>其他什項建築及設備</t>
  </si>
  <si>
    <r>
      <t>至</t>
    </r>
    <r>
      <rPr>
        <sz val="12"/>
        <rFont val="Times New Roman"/>
        <family val="1"/>
      </rPr>
      <t>99</t>
    </r>
    <r>
      <rPr>
        <sz val="12"/>
        <rFont val="標楷體"/>
        <family val="4"/>
      </rPr>
      <t>/12</t>
    </r>
  </si>
  <si>
    <t>機械及設備</t>
  </si>
  <si>
    <t>99增購</t>
  </si>
  <si>
    <t>電視機</t>
  </si>
  <si>
    <t xml:space="preserve">  </t>
  </si>
  <si>
    <t>項次</t>
  </si>
  <si>
    <t>財產名稱</t>
  </si>
  <si>
    <t>數量</t>
  </si>
  <si>
    <t>總價</t>
  </si>
  <si>
    <t>可使用年限</t>
  </si>
  <si>
    <t>購置日期</t>
  </si>
  <si>
    <t>已使用年限</t>
  </si>
  <si>
    <t>折舊期間</t>
  </si>
  <si>
    <t>折舊</t>
  </si>
  <si>
    <t>年</t>
  </si>
  <si>
    <t>月</t>
  </si>
  <si>
    <t>什項設備</t>
  </si>
  <si>
    <t>提折舊</t>
  </si>
  <si>
    <t>電腦</t>
  </si>
  <si>
    <t>印表機</t>
  </si>
  <si>
    <t>影印機</t>
  </si>
  <si>
    <t>冷氣機</t>
  </si>
  <si>
    <t>鑽孔機</t>
  </si>
  <si>
    <t>櫥櫃</t>
  </si>
  <si>
    <t>監視系統</t>
  </si>
  <si>
    <t>通風器</t>
  </si>
  <si>
    <t>冰櫃</t>
  </si>
  <si>
    <t>製冰機</t>
  </si>
  <si>
    <t>吸塵器</t>
  </si>
  <si>
    <t>除油機</t>
  </si>
  <si>
    <t>果汁機</t>
  </si>
  <si>
    <t>烤箱</t>
  </si>
  <si>
    <t>洗濯台</t>
  </si>
  <si>
    <t>瓦斯爐</t>
  </si>
  <si>
    <t>烤麵包機</t>
  </si>
  <si>
    <t>飲水機</t>
  </si>
  <si>
    <t>洗碗機</t>
  </si>
  <si>
    <t>蒸車</t>
  </si>
  <si>
    <t>煎烤機</t>
  </si>
  <si>
    <t>油煙罩</t>
  </si>
  <si>
    <t>蒸氣罩</t>
  </si>
  <si>
    <t>電子磅秤</t>
  </si>
  <si>
    <t>廚餐用車</t>
  </si>
  <si>
    <t>房屋及建築</t>
  </si>
  <si>
    <t>其他什項建築及設備</t>
  </si>
  <si>
    <t>至100/12</t>
  </si>
  <si>
    <r>
      <t>至</t>
    </r>
    <r>
      <rPr>
        <sz val="12"/>
        <rFont val="Times New Roman"/>
        <family val="1"/>
      </rPr>
      <t>100</t>
    </r>
    <r>
      <rPr>
        <sz val="12"/>
        <rFont val="標楷體"/>
        <family val="4"/>
      </rPr>
      <t>/12</t>
    </r>
  </si>
  <si>
    <r>
      <t>100</t>
    </r>
    <r>
      <rPr>
        <sz val="12"/>
        <rFont val="標楷體"/>
        <family val="4"/>
      </rPr>
      <t>年提列</t>
    </r>
  </si>
  <si>
    <r>
      <t>99/12</t>
    </r>
    <r>
      <rPr>
        <sz val="12"/>
        <rFont val="標楷體"/>
        <family val="4"/>
      </rPr>
      <t>淨值</t>
    </r>
  </si>
  <si>
    <r>
      <t>100</t>
    </r>
    <r>
      <rPr>
        <sz val="12"/>
        <rFont val="標楷體"/>
        <family val="4"/>
      </rPr>
      <t>增購</t>
    </r>
  </si>
  <si>
    <t xml:space="preserve">  津貼─領班津貼 </t>
  </si>
  <si>
    <t>〈一〉全年客房服務收入，依客房清潔服務費類別計算：</t>
  </si>
  <si>
    <t>〈三〉材料及用品費─用品消耗24千元。</t>
  </si>
  <si>
    <t>項次</t>
  </si>
  <si>
    <t>財產名稱</t>
  </si>
  <si>
    <t>總價</t>
  </si>
  <si>
    <t>可使用年限</t>
  </si>
  <si>
    <t>購置日期</t>
  </si>
  <si>
    <t>已使用年限</t>
  </si>
  <si>
    <t>折舊期間</t>
  </si>
  <si>
    <t>折舊</t>
  </si>
  <si>
    <t>年</t>
  </si>
  <si>
    <t>月</t>
  </si>
  <si>
    <t>什項設備</t>
  </si>
  <si>
    <t>提折舊</t>
  </si>
  <si>
    <t>電腦</t>
  </si>
  <si>
    <t>印表機</t>
  </si>
  <si>
    <t>影印機</t>
  </si>
  <si>
    <t>冷氣機</t>
  </si>
  <si>
    <t>鑽孔機</t>
  </si>
  <si>
    <t>櫥櫃</t>
  </si>
  <si>
    <t>監視系統</t>
  </si>
  <si>
    <t>投影機</t>
  </si>
  <si>
    <t>機械及設備</t>
  </si>
  <si>
    <t>通風器</t>
  </si>
  <si>
    <t>冰櫃</t>
  </si>
  <si>
    <t>製冰機</t>
  </si>
  <si>
    <t>吸塵器</t>
  </si>
  <si>
    <t>除油機</t>
  </si>
  <si>
    <t>果汁機</t>
  </si>
  <si>
    <t>烤箱</t>
  </si>
  <si>
    <t>洗濯台</t>
  </si>
  <si>
    <t>瓦斯爐</t>
  </si>
  <si>
    <t>烤麵包機</t>
  </si>
  <si>
    <t>飲水機</t>
  </si>
  <si>
    <t>洗碗機</t>
  </si>
  <si>
    <t>蒸車</t>
  </si>
  <si>
    <t>煎烤機</t>
  </si>
  <si>
    <t>油煙罩</t>
  </si>
  <si>
    <t>蒸氣罩</t>
  </si>
  <si>
    <t>電子磅秤</t>
  </si>
  <si>
    <t>廚餐用車</t>
  </si>
  <si>
    <t>房屋及建築</t>
  </si>
  <si>
    <t>其他什項建築及設備</t>
  </si>
  <si>
    <t>至101/12</t>
  </si>
  <si>
    <r>
      <t>至</t>
    </r>
    <r>
      <rPr>
        <sz val="12"/>
        <rFont val="Times New Roman"/>
        <family val="1"/>
      </rPr>
      <t>101</t>
    </r>
    <r>
      <rPr>
        <sz val="12"/>
        <rFont val="標楷體"/>
        <family val="4"/>
      </rPr>
      <t>/12</t>
    </r>
  </si>
  <si>
    <r>
      <t>101</t>
    </r>
    <r>
      <rPr>
        <sz val="12"/>
        <rFont val="標楷體"/>
        <family val="4"/>
      </rPr>
      <t>年提列</t>
    </r>
  </si>
  <si>
    <r>
      <t>100/12</t>
    </r>
    <r>
      <rPr>
        <sz val="12"/>
        <rFont val="標楷體"/>
        <family val="4"/>
      </rPr>
      <t>淨值</t>
    </r>
  </si>
  <si>
    <r>
      <t>101</t>
    </r>
    <r>
      <rPr>
        <sz val="12"/>
        <rFont val="標楷體"/>
        <family val="4"/>
      </rPr>
      <t>增購</t>
    </r>
  </si>
  <si>
    <t>固定資產建設改良擴充明細表</t>
  </si>
  <si>
    <t>項　目</t>
  </si>
  <si>
    <t>土 地</t>
  </si>
  <si>
    <t>土地改</t>
  </si>
  <si>
    <t>房屋及</t>
  </si>
  <si>
    <t>機械及</t>
  </si>
  <si>
    <t>什項設備</t>
  </si>
  <si>
    <t>租賃資產</t>
  </si>
  <si>
    <t>租賃權</t>
  </si>
  <si>
    <t>良  物</t>
  </si>
  <si>
    <t>建  築</t>
  </si>
  <si>
    <t>設  備</t>
  </si>
  <si>
    <t>益改良</t>
  </si>
  <si>
    <t>一般建築及設備計畫</t>
  </si>
  <si>
    <t>固定資產建設改良擴充資金來源明細表</t>
  </si>
  <si>
    <t>項　　　　　目</t>
  </si>
  <si>
    <t>自　　　　有　　　　資　　　　金</t>
  </si>
  <si>
    <t>合　　　計</t>
  </si>
  <si>
    <t>出售不適用資產</t>
  </si>
  <si>
    <t>固定資產建設改良擴充計畫預期進度明細表</t>
  </si>
  <si>
    <t>全部計畫</t>
  </si>
  <si>
    <t>資金來源</t>
  </si>
  <si>
    <t>目標能量</t>
  </si>
  <si>
    <t>本年度</t>
  </si>
  <si>
    <t>截至本年度累計數</t>
  </si>
  <si>
    <t>自有資金</t>
  </si>
  <si>
    <t>外借資金</t>
  </si>
  <si>
    <t>營運資金</t>
  </si>
  <si>
    <t>公庫撥款</t>
  </si>
  <si>
    <t>花蓮縣警察局</t>
  </si>
  <si>
    <t>花蓮警光會館基金</t>
  </si>
  <si>
    <t>交通及</t>
  </si>
  <si>
    <t>合計</t>
  </si>
  <si>
    <t>說明</t>
  </si>
  <si>
    <t>運輸設備</t>
  </si>
  <si>
    <t>　分年性項目</t>
  </si>
  <si>
    <t xml:space="preserve"> </t>
  </si>
  <si>
    <t>外　　借　　資　　金</t>
  </si>
  <si>
    <t>營 運資 金</t>
  </si>
  <si>
    <t>公庫撥款</t>
  </si>
  <si>
    <t>其他</t>
  </si>
  <si>
    <t>國內借款</t>
  </si>
  <si>
    <t>國外借款</t>
  </si>
  <si>
    <t>小計</t>
  </si>
  <si>
    <t>金額</t>
  </si>
  <si>
    <t>進度起迄年月</t>
  </si>
  <si>
    <t>資 金成本率（％）</t>
  </si>
  <si>
    <t>現 值報酬率（％）</t>
  </si>
  <si>
    <t>收回年限(年)</t>
  </si>
  <si>
    <t>投資總額</t>
  </si>
  <si>
    <t>占全部計畫％</t>
  </si>
  <si>
    <t>盥洗室改裝整修</t>
  </si>
  <si>
    <t xml:space="preserve">  一次性項目</t>
  </si>
  <si>
    <t xml:space="preserve"> 一次性項目</t>
  </si>
  <si>
    <t>花蓮縣警察局</t>
  </si>
  <si>
    <t xml:space="preserve">花蓮警光會館基金 </t>
  </si>
  <si>
    <t>壹、業務計畫及預算說明………………………………………………………………………………………</t>
  </si>
  <si>
    <t>二、餘絀撥補預計表……………………………………………………………………………………………………</t>
  </si>
  <si>
    <t>三、現金流量預計表…………………………………………………………………………………………………</t>
  </si>
  <si>
    <t>參、預算明細表</t>
  </si>
  <si>
    <t xml:space="preserve"> </t>
  </si>
  <si>
    <t>一、收支明細表</t>
  </si>
  <si>
    <t>(一)勞務收入明細表……………………………………………………………………………………………………</t>
  </si>
  <si>
    <t>(二)業務外收入明細表……………………………………………………………………………………………………</t>
  </si>
  <si>
    <t>(三)勞務成本明細表及說明……………………………………………………………………………………………………</t>
  </si>
  <si>
    <t>10-13</t>
  </si>
  <si>
    <t>(四)管理及總務費用明細表及說明……………………………………………………………………………………………………</t>
  </si>
  <si>
    <t>14-15</t>
  </si>
  <si>
    <t>二、現金流量運用明細表</t>
  </si>
  <si>
    <t>(一)固定資產建設改良擴充明細表……………………………………………………………………………………………………</t>
  </si>
  <si>
    <t>(二)固定資產建設改良擴充資金來源明細表……………………………………………………………………………………………………</t>
  </si>
  <si>
    <t>(三)固定資產建設改良擴充計畫預期進度明細表……………………………………………………………………………………………………</t>
  </si>
  <si>
    <t>(四)資產折舊明細表……………………………………………………………………………………………………</t>
  </si>
  <si>
    <t>目次</t>
  </si>
  <si>
    <t>固定資產建設改良擴充及其資金來源表</t>
  </si>
  <si>
    <t>單位：新臺幣千元</t>
  </si>
  <si>
    <t>土地</t>
  </si>
  <si>
    <t>土地改良物</t>
  </si>
  <si>
    <t>房屋及建築</t>
  </si>
  <si>
    <t>機械及設備</t>
  </si>
  <si>
    <t>交通及運輸設備</t>
  </si>
  <si>
    <t>租賃權益改良</t>
  </si>
  <si>
    <t>合   計</t>
  </si>
  <si>
    <t>1-3</t>
  </si>
  <si>
    <t>4-5</t>
  </si>
  <si>
    <t xml:space="preserve">      其他費用</t>
  </si>
  <si>
    <t>至101/12</t>
  </si>
  <si>
    <t>至102/12</t>
  </si>
  <si>
    <r>
      <t>至</t>
    </r>
    <r>
      <rPr>
        <sz val="12"/>
        <rFont val="Times New Roman"/>
        <family val="1"/>
      </rPr>
      <t>102</t>
    </r>
    <r>
      <rPr>
        <sz val="12"/>
        <rFont val="標楷體"/>
        <family val="4"/>
      </rPr>
      <t>/12</t>
    </r>
  </si>
  <si>
    <r>
      <t>102</t>
    </r>
    <r>
      <rPr>
        <sz val="12"/>
        <rFont val="標楷體"/>
        <family val="4"/>
      </rPr>
      <t>年提列</t>
    </r>
  </si>
  <si>
    <r>
      <t>101/12</t>
    </r>
    <r>
      <rPr>
        <sz val="12"/>
        <rFont val="標楷體"/>
        <family val="4"/>
      </rPr>
      <t>淨值</t>
    </r>
  </si>
  <si>
    <t>冷氣機</t>
  </si>
  <si>
    <r>
      <t>102</t>
    </r>
    <r>
      <rPr>
        <sz val="12"/>
        <rFont val="標楷體"/>
        <family val="4"/>
      </rPr>
      <t>增購</t>
    </r>
  </si>
  <si>
    <t>〈三〉浴巾收入每條200元x50條＝10千元。</t>
  </si>
  <si>
    <t>　　服務收入(洗衣機收入)</t>
  </si>
  <si>
    <t>　　服務收入(烘衣機收入)</t>
  </si>
  <si>
    <t>　　服務收入(棉被收入)</t>
  </si>
  <si>
    <t>　　服務收入(枕頭收入)</t>
  </si>
  <si>
    <t>個</t>
  </si>
  <si>
    <t>小      計</t>
  </si>
  <si>
    <t>組長津貼3,740元x1人x12月＝44,880元，配合預算編列至千元，增列120元。</t>
  </si>
  <si>
    <t xml:space="preserve">      一般服務費</t>
  </si>
  <si>
    <t>至102/12</t>
  </si>
  <si>
    <t>至103/12</t>
  </si>
  <si>
    <r>
      <t>至</t>
    </r>
    <r>
      <rPr>
        <sz val="12"/>
        <rFont val="Times New Roman"/>
        <family val="1"/>
      </rPr>
      <t>103</t>
    </r>
    <r>
      <rPr>
        <sz val="12"/>
        <rFont val="標楷體"/>
        <family val="4"/>
      </rPr>
      <t>/12</t>
    </r>
  </si>
  <si>
    <r>
      <t>103</t>
    </r>
    <r>
      <rPr>
        <sz val="12"/>
        <rFont val="標楷體"/>
        <family val="4"/>
      </rPr>
      <t>年提列</t>
    </r>
  </si>
  <si>
    <r>
      <t>102/12</t>
    </r>
    <r>
      <rPr>
        <sz val="12"/>
        <rFont val="標楷體"/>
        <family val="4"/>
      </rPr>
      <t>淨值</t>
    </r>
  </si>
  <si>
    <t>經理津貼3,740元x1人x12月＝44,880元。</t>
  </si>
  <si>
    <t>副理津貼4,220元x1人x12月=50,640元。</t>
  </si>
  <si>
    <t>共計95,520元，配合預算編列至千元，增列480元。</t>
  </si>
  <si>
    <t>〈六〉其他─其他費用252千元。</t>
  </si>
  <si>
    <t>〈一〉用人費用─津貼96千元，</t>
  </si>
  <si>
    <t xml:space="preserve"> 增加短期債務、流動金融負債、其他負債及遞延貸項</t>
  </si>
  <si>
    <t>項次</t>
  </si>
  <si>
    <t>財產名稱</t>
  </si>
  <si>
    <t>數量</t>
  </si>
  <si>
    <t>總價</t>
  </si>
  <si>
    <t>可使用年限</t>
  </si>
  <si>
    <t>購置日期</t>
  </si>
  <si>
    <t>已使用年限</t>
  </si>
  <si>
    <t>折舊期間</t>
  </si>
  <si>
    <t>折舊</t>
  </si>
  <si>
    <t>至103/12</t>
  </si>
  <si>
    <t>至104/12</t>
  </si>
  <si>
    <r>
      <t>至</t>
    </r>
    <r>
      <rPr>
        <sz val="12"/>
        <rFont val="Times New Roman"/>
        <family val="1"/>
      </rPr>
      <t>104</t>
    </r>
    <r>
      <rPr>
        <sz val="12"/>
        <rFont val="標楷體"/>
        <family val="4"/>
      </rPr>
      <t>/12</t>
    </r>
  </si>
  <si>
    <r>
      <t>104</t>
    </r>
    <r>
      <rPr>
        <sz val="12"/>
        <rFont val="標楷體"/>
        <family val="4"/>
      </rPr>
      <t>年提列</t>
    </r>
  </si>
  <si>
    <r>
      <t>103/12</t>
    </r>
    <r>
      <rPr>
        <sz val="12"/>
        <rFont val="標楷體"/>
        <family val="4"/>
      </rPr>
      <t>淨值</t>
    </r>
  </si>
  <si>
    <t>年</t>
  </si>
  <si>
    <t>月</t>
  </si>
  <si>
    <r>
      <t>102</t>
    </r>
    <r>
      <rPr>
        <sz val="12"/>
        <rFont val="標楷體"/>
        <family val="4"/>
      </rPr>
      <t>增購</t>
    </r>
  </si>
  <si>
    <t>什項設備</t>
  </si>
  <si>
    <t>提折舊</t>
  </si>
  <si>
    <t>電腦</t>
  </si>
  <si>
    <t>印表機</t>
  </si>
  <si>
    <t>影印機</t>
  </si>
  <si>
    <t>冷氣機</t>
  </si>
  <si>
    <t>鑽孔機</t>
  </si>
  <si>
    <t>櫥櫃</t>
  </si>
  <si>
    <t>監視系統</t>
  </si>
  <si>
    <t>投影機</t>
  </si>
  <si>
    <t>電視機</t>
  </si>
  <si>
    <t>吸塵器</t>
  </si>
  <si>
    <t>飲水機</t>
  </si>
  <si>
    <t>機械及設備</t>
  </si>
  <si>
    <t>通風器</t>
  </si>
  <si>
    <t>冰櫃</t>
  </si>
  <si>
    <t>製冰機</t>
  </si>
  <si>
    <t>除油機</t>
  </si>
  <si>
    <t>果汁機</t>
  </si>
  <si>
    <t>烤箱</t>
  </si>
  <si>
    <t>洗濯台</t>
  </si>
  <si>
    <t>瓦斯爐</t>
  </si>
  <si>
    <t>烤麵包機</t>
  </si>
  <si>
    <t>洗碗機</t>
  </si>
  <si>
    <t>蒸車</t>
  </si>
  <si>
    <t>煎烤機</t>
  </si>
  <si>
    <t>油煙罩</t>
  </si>
  <si>
    <t>蒸氣罩</t>
  </si>
  <si>
    <t>電子磅秤</t>
  </si>
  <si>
    <t>廚餐用車</t>
  </si>
  <si>
    <t>房屋及建築</t>
  </si>
  <si>
    <t>其他什項建築及設備</t>
  </si>
  <si>
    <t>盥洗室改裝整修</t>
  </si>
  <si>
    <t>花蓮縣警察局</t>
  </si>
  <si>
    <t>花蓮警光會館基金</t>
  </si>
  <si>
    <t>年度及項目</t>
  </si>
  <si>
    <t>　勞務成本</t>
  </si>
  <si>
    <t>一、</t>
  </si>
  <si>
    <t>（一）</t>
  </si>
  <si>
    <t>1、</t>
  </si>
  <si>
    <t>2、</t>
  </si>
  <si>
    <t>3、</t>
  </si>
  <si>
    <t>（二）</t>
  </si>
  <si>
    <t>二、</t>
  </si>
  <si>
    <t>花蓮縣警察局</t>
  </si>
  <si>
    <t>花蓮警光會館基金</t>
  </si>
  <si>
    <t>壹、</t>
  </si>
  <si>
    <t>基金概況：</t>
  </si>
  <si>
    <t>依據警察機關警光山莊及會館管理辦法訂定花蓮縣警察局受委託管理花蓮警光會館營運及收費須知規定設立。</t>
  </si>
  <si>
    <t>業務服務範圍：</t>
  </si>
  <si>
    <t>服務全國警察機關同仁（含退休人員）與協勤民力及其眷屬暨其他與警察機關業務相關單位人員休憩、住宿及餐飲服務，惟以警察同仁與協勤民力為優先，如遇地方緊急事件以尚有空房及保留之部分房間提供特勤警力優先使用進駐。</t>
  </si>
  <si>
    <t>組織概況</t>
  </si>
  <si>
    <t>設管理委員會執行本會館之管理事項，委員會委員及幹事由花蓮縣警察局人員組成兼任，均為無給職。</t>
  </si>
  <si>
    <t>三、</t>
  </si>
  <si>
    <t>基金歸類及屬性</t>
  </si>
  <si>
    <t xml:space="preserve">        </t>
  </si>
  <si>
    <t>本基金係預算法第4條第1項第2款所定，凡經付出仍可收回，而非用於營業之作業基金，並編製附屬單位預算。</t>
  </si>
  <si>
    <t>貳、</t>
  </si>
  <si>
    <t>前年度及上年度已過期間預算執行情形：</t>
  </si>
  <si>
    <t xml:space="preserve"> </t>
  </si>
  <si>
    <t>　　服務收入(投幣式咖啡機收入)</t>
  </si>
  <si>
    <t>勞務成本明細表</t>
  </si>
  <si>
    <t xml:space="preserve">  服務成本</t>
  </si>
  <si>
    <t xml:space="preserve">      聘僱及兼職人員薪資</t>
  </si>
  <si>
    <t xml:space="preserve">      超時工作報酬</t>
  </si>
  <si>
    <t xml:space="preserve">      獎金</t>
  </si>
  <si>
    <t xml:space="preserve">      福利費</t>
  </si>
  <si>
    <t xml:space="preserve">      提繳費</t>
  </si>
  <si>
    <t xml:space="preserve">      水電費</t>
  </si>
  <si>
    <t xml:space="preserve">      郵電費</t>
  </si>
  <si>
    <t xml:space="preserve">      修理保養及保固費</t>
  </si>
  <si>
    <t xml:space="preserve">      保險費</t>
  </si>
  <si>
    <t xml:space="preserve">      專業服務費</t>
  </si>
  <si>
    <t xml:space="preserve">      使用材料費</t>
  </si>
  <si>
    <t xml:space="preserve">    折舊、折耗及攤銷</t>
  </si>
  <si>
    <t xml:space="preserve">      房屋及建築折舊</t>
  </si>
  <si>
    <t xml:space="preserve">      機械及設備折舊</t>
  </si>
  <si>
    <t xml:space="preserve">      什項設備折舊</t>
  </si>
  <si>
    <t xml:space="preserve">    稅捐與規費(強制費)</t>
  </si>
  <si>
    <t xml:space="preserve">      土地稅</t>
  </si>
  <si>
    <t xml:space="preserve">      房屋稅</t>
  </si>
  <si>
    <t xml:space="preserve">      消費與行為稅</t>
  </si>
  <si>
    <t xml:space="preserve">    其他</t>
  </si>
  <si>
    <t>勞務成本說明</t>
  </si>
  <si>
    <t xml:space="preserve">  超時工作報酬 </t>
  </si>
  <si>
    <t xml:space="preserve">    加班費</t>
  </si>
  <si>
    <t xml:space="preserve">  水電費</t>
  </si>
  <si>
    <t xml:space="preserve">   1、</t>
  </si>
  <si>
    <t xml:space="preserve">   2、</t>
  </si>
  <si>
    <t xml:space="preserve">  郵電費</t>
  </si>
  <si>
    <t>每月電話費5,000元x12月＝60,000元。</t>
  </si>
  <si>
    <t>每月電腦網路費2,000元x12月＝24,000元。</t>
  </si>
  <si>
    <t xml:space="preserve">   3、</t>
  </si>
  <si>
    <t>每年郵資費5,000元。</t>
  </si>
  <si>
    <t>以上1-3項共計89,000元。</t>
  </si>
  <si>
    <t xml:space="preserve">  印刷裝訂與廣告費─印刷及裝訂費，餐券、收據印刷1年x40,000元＝40,000元。</t>
  </si>
  <si>
    <t xml:space="preserve">  修理保養及保固費：</t>
  </si>
  <si>
    <t>土地改良物修護費─戶外花卉修剪1年x10,000元x2次＝20,000元。</t>
  </si>
  <si>
    <t xml:space="preserve">  2、</t>
  </si>
  <si>
    <t xml:space="preserve"> 3、</t>
  </si>
  <si>
    <t xml:space="preserve">  4、</t>
  </si>
  <si>
    <t xml:space="preserve">  保險費─建築物及公共意外保險費1年x1次＝46,000元。</t>
  </si>
  <si>
    <t xml:space="preserve">  一般服務費</t>
  </si>
  <si>
    <t>計時與計件人員酬金</t>
  </si>
  <si>
    <t>(1)</t>
  </si>
  <si>
    <t>(2)</t>
  </si>
  <si>
    <t>契僱人力薪資:</t>
  </si>
  <si>
    <t>(3)</t>
  </si>
  <si>
    <t xml:space="preserve">超時工作報酬 </t>
  </si>
  <si>
    <t>加班費</t>
  </si>
  <si>
    <t xml:space="preserve"> （依工員8人時薪）計算。</t>
  </si>
  <si>
    <t>(4)</t>
  </si>
  <si>
    <t xml:space="preserve">津貼 </t>
  </si>
  <si>
    <t>其他津貼</t>
  </si>
  <si>
    <t>全勤津貼－7人x1,000元x12月＝84,000元。</t>
  </si>
  <si>
    <t>外語津貼－1人x1,000元x12月＝12,000元。共計96,000元。</t>
  </si>
  <si>
    <t>(5)</t>
  </si>
  <si>
    <t>獎金</t>
  </si>
  <si>
    <t>年終獎金</t>
  </si>
  <si>
    <t>(6)</t>
  </si>
  <si>
    <t>福利費</t>
  </si>
  <si>
    <t>分擔員工保險費－</t>
  </si>
  <si>
    <t>(7)</t>
  </si>
  <si>
    <t>提繳費</t>
  </si>
  <si>
    <t xml:space="preserve">提繳工資墊償費用 </t>
  </si>
  <si>
    <t xml:space="preserve">   </t>
  </si>
  <si>
    <t>體育活動費</t>
  </si>
  <si>
    <t xml:space="preserve">  專業服務費─委託檢驗(定)試驗認證費</t>
  </si>
  <si>
    <t>每年消防安全檢查費1年x2次x7,000元＝14,000元。</t>
  </si>
  <si>
    <t>每年高壓電安全檢查費1年x2次x17,000元＝34,000元。</t>
  </si>
  <si>
    <t>每年建築物公共安全檢查申報費1年*1次*45,600元=45,600元。</t>
  </si>
  <si>
    <t xml:space="preserve">  使用材料費</t>
  </si>
  <si>
    <t>燃料：熱水鍋爐用柴油每月30,000元x12月＝360,000元。</t>
  </si>
  <si>
    <t xml:space="preserve">  用品消耗</t>
  </si>
  <si>
    <t>服裝：每年2,500元x8人＝20,000元。</t>
  </si>
  <si>
    <t>折舊、折耗及攤銷</t>
  </si>
  <si>
    <t>機械及設備折舊─提列7,131元，配合預算編列至千元，減列進位數131元。</t>
  </si>
  <si>
    <t xml:space="preserve">其他─其他費用，有線電視收視及維護費每月11,000元x12月＝132,000元，     </t>
  </si>
  <si>
    <t>比較增減</t>
  </si>
  <si>
    <t xml:space="preserve">    資　　　產</t>
  </si>
  <si>
    <t>流動資產</t>
  </si>
  <si>
    <t xml:space="preserve">    銀行存款</t>
  </si>
  <si>
    <t xml:space="preserve">    零用及週轉金</t>
  </si>
  <si>
    <t xml:space="preserve">  應收款項</t>
  </si>
  <si>
    <t xml:space="preserve">    應收帳款</t>
  </si>
  <si>
    <t xml:space="preserve">  房屋及建築</t>
  </si>
  <si>
    <t xml:space="preserve">    房屋及建築</t>
  </si>
  <si>
    <t xml:space="preserve">    減：累計折舊- 房屋及建築</t>
  </si>
  <si>
    <t xml:space="preserve">  機械及設備</t>
  </si>
  <si>
    <t xml:space="preserve">    機械及設備</t>
  </si>
  <si>
    <t xml:space="preserve">    減：累計折舊- 機械及設備</t>
  </si>
  <si>
    <t xml:space="preserve">  什項設備</t>
  </si>
  <si>
    <t xml:space="preserve">    什項設備</t>
  </si>
  <si>
    <t xml:space="preserve">    減：累計折舊- 什項設備</t>
  </si>
  <si>
    <t xml:space="preserve">    負　　　債</t>
  </si>
  <si>
    <t>流動負債</t>
  </si>
  <si>
    <t xml:space="preserve">  應付款項</t>
  </si>
  <si>
    <t xml:space="preserve">    應付帳款</t>
  </si>
  <si>
    <t xml:space="preserve">    應付代收款</t>
  </si>
  <si>
    <t xml:space="preserve">    應付薪工</t>
  </si>
  <si>
    <t xml:space="preserve">    應付費用</t>
  </si>
  <si>
    <t xml:space="preserve">    應付稅款</t>
  </si>
  <si>
    <t>其他負債</t>
  </si>
  <si>
    <t xml:space="preserve">  什項負債</t>
  </si>
  <si>
    <t xml:space="preserve">    存入保證金</t>
  </si>
  <si>
    <t xml:space="preserve">    淨　　　值</t>
  </si>
  <si>
    <t>基金</t>
  </si>
  <si>
    <t xml:space="preserve">  基金</t>
  </si>
  <si>
    <t xml:space="preserve">    基金</t>
  </si>
  <si>
    <t>累積餘絀（－）</t>
  </si>
  <si>
    <t xml:space="preserve">  累積賸餘</t>
  </si>
  <si>
    <t xml:space="preserve">    累積賸餘</t>
  </si>
  <si>
    <t xml:space="preserve">    本期賸餘</t>
  </si>
  <si>
    <t>負債及淨值合計</t>
  </si>
  <si>
    <t>花蓮警光會館基金</t>
  </si>
  <si>
    <t>上  年  度  最  高  可  進  用  員  額  數</t>
  </si>
  <si>
    <t>肆、預算參考表</t>
  </si>
  <si>
    <t xml:space="preserve"> </t>
  </si>
  <si>
    <t>一、預計平衡表……………………………………………………………………………………………………</t>
  </si>
  <si>
    <t>三、員工人數彙計表……………………………………………………………………………………………………</t>
  </si>
  <si>
    <t>四、用人費用彙計表……………………………………………………………………………………………………</t>
  </si>
  <si>
    <t>五、各項費用彙計表……………………………………………………………………………………………………</t>
  </si>
  <si>
    <t>花蓮縣警察局</t>
  </si>
  <si>
    <t>至104/12</t>
  </si>
  <si>
    <t>至105/12</t>
  </si>
  <si>
    <t>冷氣機</t>
  </si>
  <si>
    <t>液晶顯示器</t>
  </si>
  <si>
    <t>電話交換機</t>
  </si>
  <si>
    <t>插卡啟電組</t>
  </si>
  <si>
    <t>高速分渣機</t>
  </si>
  <si>
    <t>每月自來水費15,000元x12月＝180,000元。</t>
  </si>
  <si>
    <t>以上1-2項共計1,320,000元。</t>
  </si>
  <si>
    <t>本年建築變更使用執照委辦費1次x33,000元＝33,000元。共計130,380元，配合預算編列至千元，減列進位數380元。</t>
  </si>
  <si>
    <t>每年電梯安全檢查費1年x1次x3,780元＝3,780元。</t>
  </si>
  <si>
    <t>液晶顯示器</t>
  </si>
  <si>
    <t>設立宗旨及願景</t>
  </si>
  <si>
    <t>〈四〉投幣式咖啡機收入及租借腳踏車收入等約估22千元。</t>
  </si>
  <si>
    <t>什項設備修護費－電話機維護費1年x1次x50,000元＝50,000元，公共水塔清洗費3處x2次x3,500元＝21,000元，交誼廳機具、其他機具維修等260,000元，共計331,000元。</t>
  </si>
  <si>
    <t>5年來主要營運項目分析表</t>
  </si>
  <si>
    <r>
      <t>至</t>
    </r>
    <r>
      <rPr>
        <sz val="12"/>
        <rFont val="Times New Roman"/>
        <family val="1"/>
      </rPr>
      <t>105</t>
    </r>
    <r>
      <rPr>
        <sz val="12"/>
        <rFont val="標楷體"/>
        <family val="4"/>
      </rPr>
      <t>/12</t>
    </r>
  </si>
  <si>
    <r>
      <t>105</t>
    </r>
    <r>
      <rPr>
        <sz val="12"/>
        <rFont val="標楷體"/>
        <family val="4"/>
      </rPr>
      <t>年提列</t>
    </r>
  </si>
  <si>
    <r>
      <t>104/12</t>
    </r>
    <r>
      <rPr>
        <sz val="12"/>
        <rFont val="標楷體"/>
        <family val="4"/>
      </rPr>
      <t>淨值</t>
    </r>
  </si>
  <si>
    <t>房屋及建築折舊─提列59,570元，配合預算編列至千元，增列進位數430元。</t>
  </si>
  <si>
    <t>貳、預算主要表</t>
  </si>
  <si>
    <t>二、5年來主要營運項目分析表……………………………………………………………………………………………………</t>
  </si>
  <si>
    <t>(103)年度決算數</t>
  </si>
  <si>
    <t>預估每月20千元</t>
  </si>
  <si>
    <t>〈二〉交誼廳每月20,000元x12月＝240千元。</t>
  </si>
  <si>
    <t>〈五〉洗衣機收入、烘衣機收入、棉被收入及枕頭收入等約估22千元。</t>
  </si>
  <si>
    <t>至105/12</t>
  </si>
  <si>
    <r>
      <t>至</t>
    </r>
    <r>
      <rPr>
        <sz val="12"/>
        <rFont val="Times New Roman"/>
        <family val="1"/>
      </rPr>
      <t>106</t>
    </r>
    <r>
      <rPr>
        <sz val="12"/>
        <rFont val="標楷體"/>
        <family val="4"/>
      </rPr>
      <t>/12</t>
    </r>
  </si>
  <si>
    <t>利息收入：銀行存款利息收入約估1年54千元。</t>
  </si>
  <si>
    <r>
      <t>106</t>
    </r>
    <r>
      <rPr>
        <sz val="12"/>
        <rFont val="標楷體"/>
        <family val="4"/>
      </rPr>
      <t>年提列</t>
    </r>
  </si>
  <si>
    <r>
      <t>105/12</t>
    </r>
    <r>
      <rPr>
        <sz val="12"/>
        <rFont val="標楷體"/>
        <family val="4"/>
      </rPr>
      <t>淨值</t>
    </r>
  </si>
  <si>
    <t>監視器錄攝影機</t>
  </si>
  <si>
    <t>106/6/1</t>
  </si>
  <si>
    <t xml:space="preserve"> 2. 2人房計4,000間每間900元計3,600千元，</t>
  </si>
  <si>
    <t xml:space="preserve"> 5. 4人房600間計1,400元計840千元。</t>
  </si>
  <si>
    <t xml:space="preserve"> 5. 3人房計600間每間1,400元計840千元，</t>
  </si>
  <si>
    <t xml:space="preserve"> 6. 4人房700間計1,700元計1,190千元。</t>
  </si>
  <si>
    <t>0-1</t>
  </si>
  <si>
    <t>中央系統冰水組</t>
  </si>
  <si>
    <t>0-2</t>
  </si>
  <si>
    <t>FORTINET FG-50A</t>
  </si>
  <si>
    <t>0-4</t>
  </si>
  <si>
    <t>電話總機</t>
  </si>
  <si>
    <t>0-7</t>
  </si>
  <si>
    <t>0-9</t>
  </si>
  <si>
    <t>0-10</t>
  </si>
  <si>
    <t>櫃台(大理石)</t>
  </si>
  <si>
    <t>0-11</t>
  </si>
  <si>
    <t>資料高櫃</t>
  </si>
  <si>
    <t>0-12</t>
  </si>
  <si>
    <t>資料半高櫃</t>
  </si>
  <si>
    <t>0-13</t>
  </si>
  <si>
    <t>圖書櫃</t>
  </si>
  <si>
    <t>0-15</t>
  </si>
  <si>
    <t>茶水櫃</t>
  </si>
  <si>
    <t>0-16</t>
  </si>
  <si>
    <t>0-17</t>
  </si>
  <si>
    <t>0-18</t>
  </si>
  <si>
    <t>0-20</t>
  </si>
  <si>
    <t>電視櫃</t>
  </si>
  <si>
    <t>0-21</t>
  </si>
  <si>
    <t>電視圖書櫃</t>
  </si>
  <si>
    <t>0-24</t>
  </si>
  <si>
    <t>鞋櫃</t>
  </si>
  <si>
    <t>0-25</t>
  </si>
  <si>
    <t>0-26</t>
  </si>
  <si>
    <t>沙發椅</t>
  </si>
  <si>
    <t>0-27</t>
  </si>
  <si>
    <t>0-28</t>
  </si>
  <si>
    <t>電視化妝台書桌櫃</t>
  </si>
  <si>
    <t>0-29</t>
  </si>
  <si>
    <t>0-30</t>
  </si>
  <si>
    <t>0-31</t>
  </si>
  <si>
    <t>0-32</t>
  </si>
  <si>
    <t>0-33</t>
  </si>
  <si>
    <t>0-34</t>
  </si>
  <si>
    <t>化妝台</t>
  </si>
  <si>
    <t>0-35</t>
  </si>
  <si>
    <t>衣櫥</t>
  </si>
  <si>
    <t>0-36</t>
  </si>
  <si>
    <t>收支餘絀預計表</t>
  </si>
  <si>
    <t>收支餘絀預計表說明</t>
  </si>
  <si>
    <t>一、收支餘絀預計表及說明……………………………………………………………………………………………………</t>
  </si>
  <si>
    <t xml:space="preserve">  旅運費─</t>
  </si>
  <si>
    <t xml:space="preserve">  一般服務費─</t>
  </si>
  <si>
    <t xml:space="preserve">   </t>
  </si>
  <si>
    <t>佣金、匯費、經理費及手續費，刷卡手續費每月8,000元x12月＝96,000元。</t>
  </si>
  <si>
    <t>廢棄物清理費每月10,000元*12月 =120,000元，計 252,000元。</t>
  </si>
  <si>
    <t>房屋稅，房屋稅每年220,000元x1年＝220,000元。</t>
  </si>
  <si>
    <t>消費與行為稅，營業稅每月12,000元x12月＝144,000元。</t>
  </si>
  <si>
    <t>每月電費95,000元x12月＝1,140,000元。</t>
  </si>
  <si>
    <t>國內旅費，員工出差訓練、觀摩等466元x7天=3,262元，配合預算編列至千元，                     減列進位數262元。</t>
  </si>
  <si>
    <t xml:space="preserve">  用品消耗─辦公(事務)用品，文具等辦公用品每月2,000元x12月＝24,000元。</t>
  </si>
  <si>
    <t>中華民國107年度</t>
  </si>
  <si>
    <t>中華民國107年度</t>
  </si>
  <si>
    <t xml:space="preserve">                                  中華民國107年度                  單位：新臺幣千元</t>
  </si>
  <si>
    <t xml:space="preserve">                                 中華民國107年度                 單位：新臺幣千元</t>
  </si>
  <si>
    <t xml:space="preserve">                                  中華民國107年度                 單位：新臺幣千元</t>
  </si>
  <si>
    <t xml:space="preserve"> 1. 加床計300床每床200元計60千元，</t>
  </si>
  <si>
    <t xml:space="preserve"> 3. 2人房(大坪數)計500間每間1,000元計500千元，</t>
  </si>
  <si>
    <t xml:space="preserve"> 1. 加床計300床每床300元計90千元，</t>
  </si>
  <si>
    <t xml:space="preserve"> 2. 2人房計1,300間每間1,100元計1,430千元，</t>
  </si>
  <si>
    <t xml:space="preserve"> 4. 3人房計1,300間每間1,100元計1,430千元，</t>
  </si>
  <si>
    <t xml:space="preserve"> 3. 2人房計650間每間1,200元計780千元，</t>
  </si>
  <si>
    <t xml:space="preserve"> 4. 2人房(大坪數)計70間每間1,300元計91千元，</t>
  </si>
  <si>
    <t>一般房屋修護費－聖誕節、新年室內、外裝飾費1年x10,000元x2次＝20,000元，房間與公共空間水電維修零件費5,000元x12月＝60,000元，燈管(泡)費3,000元x12月＝36,000元，建築物室（內）外維修費84,000元，更換雙開自動鋁窗及固定鋁窗105,000元，共計305,000元。</t>
  </si>
  <si>
    <t>以上1-4項共計1,041,900元，配合預算編列至千元，增列進位數100元。</t>
  </si>
  <si>
    <t>機械及設備修護費－電梯維護費1年x4次x23,500元＝94,000元，分離式冷氣維護費53台x3,300元=174,900元，大廳氣冷式箱型冷氣機維護費2台x6,000元=12,000，消防設（備）施維修費1年x50,000元＝50,000元，發電機維護費1台x25,000元x1年＝25,000元，熱水鍋爐2台x15,000元x1年＝30,000元，共計385,900元。</t>
  </si>
  <si>
    <t>土地稅，地價稅每年100,000元x1年＝100,000元。</t>
  </si>
  <si>
    <t>以上3項共計464,000元。</t>
  </si>
  <si>
    <t>暑假旺季代工費，2個月計算，每月31,920元x2月＝63,840元。(時薪133*8小時*30天*2個月)</t>
  </si>
  <si>
    <t>至105/12</t>
  </si>
  <si>
    <t>至106/12</t>
  </si>
  <si>
    <r>
      <t>至</t>
    </r>
    <r>
      <rPr>
        <sz val="12"/>
        <rFont val="Times New Roman"/>
        <family val="1"/>
      </rPr>
      <t>107</t>
    </r>
    <r>
      <rPr>
        <sz val="12"/>
        <rFont val="標楷體"/>
        <family val="4"/>
      </rPr>
      <t>/12</t>
    </r>
  </si>
  <si>
    <r>
      <t>107</t>
    </r>
    <r>
      <rPr>
        <sz val="12"/>
        <rFont val="標楷體"/>
        <family val="4"/>
      </rPr>
      <t>年提列</t>
    </r>
  </si>
  <si>
    <r>
      <t>106/12</t>
    </r>
    <r>
      <rPr>
        <sz val="12"/>
        <rFont val="標楷體"/>
        <family val="4"/>
      </rPr>
      <t>淨值</t>
    </r>
  </si>
  <si>
    <t>錄音機</t>
  </si>
  <si>
    <t xml:space="preserve">       以上2項共計306,108元。</t>
  </si>
  <si>
    <t xml:space="preserve">2、不休假加班費－75,712元為6人x7天、1人x18天、1人x 22天 </t>
  </si>
  <si>
    <t>107/7/1</t>
  </si>
  <si>
    <t>〈一〉用人費用─超時工作報酬131千元，</t>
  </si>
  <si>
    <t>〈五〉稅捐與規費─房屋稅等464千元，</t>
  </si>
  <si>
    <t>(104)年度決算數</t>
  </si>
  <si>
    <t>員工8人，計2,376,228元。</t>
  </si>
  <si>
    <t>什項設備折舊─提列457,145元，配合預算編列至千元，減列進位數145元。</t>
  </si>
  <si>
    <t>折舊及折耗517千元</t>
  </si>
  <si>
    <t>流動負債淨增1千元</t>
  </si>
  <si>
    <t>增加固定資產42千元</t>
  </si>
  <si>
    <t xml:space="preserve">        1,073千元。</t>
  </si>
  <si>
    <t>〈四〉折舊折耗及攤銷─機械及設備折舊等517千元，</t>
  </si>
  <si>
    <t>生日禮品，員工8人x1,000元x1年＝8,000元。</t>
  </si>
  <si>
    <t>107.01~ 107.12</t>
  </si>
  <si>
    <t>備註:1、本會館契僱人力共8名員額。「管理及總務費用-服務費用」項下編列組長津貼44,880元；「勞</t>
  </si>
  <si>
    <t xml:space="preserve">     2、「勞務成本-服務費用」項下編列暑假旺季代工，金額63,840元。(時薪133*8小時*30天*2個月)</t>
  </si>
  <si>
    <t>員工退休及離職金，依薪資總額6％提列退休準備金218,304元（員工8人162,720元提撥至勞保局為新制勞工退休金，其中2人尚需補提舊制退休準備金55,584元至台灣銀行）。</t>
  </si>
  <si>
    <t xml:space="preserve">  印刷裝訂與廣告費─印刷及裝訂費，預算書印刷費1年x12,000元＝12,000元。</t>
  </si>
  <si>
    <t>〈二〉服務費用─旅運費等60千元，</t>
  </si>
  <si>
    <t>前年度：業務收入8,032千元，業務外收入52千元，業務成本與費用7,011千元，本期賸餘</t>
  </si>
  <si>
    <t>上年度：截至106年6月30日止，業務收入分配預算數4,185千元，實際數3,461千元，較分</t>
  </si>
  <si>
    <t xml:space="preserve">   配數減少724千元，業務成本與費用分配預算數5,081千元，實際數3,378千元</t>
  </si>
  <si>
    <t xml:space="preserve">   ，較分配數減少1,703千元，業務外收入分配預算數27千元，實際數12千元，較分</t>
  </si>
  <si>
    <r>
      <t xml:space="preserve">   配數減少15千元，截至6月底本期賸餘95千元。</t>
    </r>
  </si>
  <si>
    <t>參、</t>
  </si>
  <si>
    <t>業務計畫：</t>
  </si>
  <si>
    <t>一、</t>
  </si>
  <si>
    <t>營運計畫：</t>
  </si>
  <si>
    <t>（一）</t>
  </si>
  <si>
    <t>工作目標：</t>
  </si>
  <si>
    <t>1、</t>
  </si>
  <si>
    <t>為提倡員警正當休閒活動場所，以提供清潔舒適兼娛樂休憩多元化為原則，非以營利為目的，為維持整體運作正常使用，以收取清潔服務費方式達自給自足永續營運為主要工作目標。</t>
  </si>
  <si>
    <t>2、</t>
  </si>
  <si>
    <t>結合本縣周邊旅遊資訊，辦理全國警察機關同仁（含退休人員）與協勤民力及其眷屬團康旅遊活動，以提升公有財產使用效能。</t>
  </si>
  <si>
    <t>3、</t>
  </si>
  <si>
    <t>4、</t>
  </si>
  <si>
    <t>提供花蓮縣旅遊資訊活動，吸引全國警察機關（含退休人員）與協勤民力及其眷屬蒞臨團康旅遊，以舒緩工作壓力，俾提振工作士氣。</t>
  </si>
  <si>
    <t>（二）</t>
  </si>
  <si>
    <t>業務收入：</t>
  </si>
  <si>
    <t>住房收入10,851千元，交誼廳收入240千元，浴巾收入10千元，租借腳踏車收入20千元，另投幣式咖啡機收入等24千元，計11,145千元。</t>
  </si>
  <si>
    <t>二、</t>
  </si>
  <si>
    <t xml:space="preserve">固定資產之建設、改良、擴充與其資金來源及其投資計畫之成本與效益分析 </t>
  </si>
  <si>
    <t>本年度預算總額   42 千元</t>
  </si>
  <si>
    <t>一般建築及設備計畫部分42千元</t>
  </si>
  <si>
    <t>(1)</t>
  </si>
  <si>
    <t>一次性項目42千元</t>
  </si>
  <si>
    <t>資金來源         42千元</t>
  </si>
  <si>
    <t>一般建築及設備計畫部分資金來源42千元</t>
  </si>
  <si>
    <t>　　</t>
  </si>
  <si>
    <t>自有資金42千元</t>
  </si>
  <si>
    <t>（三）</t>
  </si>
  <si>
    <t>107年度固定資產建設改良擴充及其資金來源表</t>
  </si>
  <si>
    <t>建設改良擴充</t>
  </si>
  <si>
    <t>107年度預算</t>
  </si>
  <si>
    <t>資金來源</t>
  </si>
  <si>
    <t>營運資金</t>
  </si>
  <si>
    <t>出售不適用資產</t>
  </si>
  <si>
    <t>公庫撥款</t>
  </si>
  <si>
    <t>外借資金</t>
  </si>
  <si>
    <t>租賃資產</t>
  </si>
  <si>
    <t>合    計</t>
  </si>
  <si>
    <t>（四）</t>
  </si>
  <si>
    <t>為提高服務品質，新增及汰換什項設備42千元。</t>
  </si>
  <si>
    <t>三、</t>
  </si>
  <si>
    <t>其他重要計畫：96年編製營業基金，因係非以營利為目的97年改編製作業基金。</t>
  </si>
  <si>
    <t>肆、預算概要：</t>
  </si>
  <si>
    <t>一、業務收支及餘絀之預計：</t>
  </si>
  <si>
    <t xml:space="preserve"> </t>
  </si>
  <si>
    <t>本年度業務收入11,145千元，較上年度預算數10,641千元，增加504千元，</t>
  </si>
  <si>
    <t>年增率4.74%。</t>
  </si>
  <si>
    <t>業務成本與費用10,379千元，較上年度預算數10,677千元，減少298千元，</t>
  </si>
  <si>
    <t>年減率為2.79%。</t>
  </si>
  <si>
    <t>本年度收支相抵賸餘820千元，較上年度預算收支賸餘18千元，增加802千元，年增率為4455.56%。</t>
  </si>
  <si>
    <t xml:space="preserve">                最近5年收入與支出                  </t>
  </si>
  <si>
    <t>單位：新臺幣千元</t>
  </si>
  <si>
    <t xml:space="preserve">            年度                                          項目</t>
  </si>
  <si>
    <t>103年度決算</t>
  </si>
  <si>
    <t>104年度決算</t>
  </si>
  <si>
    <t>105年度決算</t>
  </si>
  <si>
    <t>106年度預算</t>
  </si>
  <si>
    <t xml:space="preserve">  業務收入</t>
  </si>
  <si>
    <t>支出</t>
  </si>
  <si>
    <t>支出合計</t>
  </si>
  <si>
    <t>本期賸餘（短絀－）</t>
  </si>
  <si>
    <t>餘絀撥補之預計：</t>
  </si>
  <si>
    <t>本期賸餘820千元，前期未分配賸餘6,561千元，本年度未分配賸餘7,381千元。</t>
  </si>
  <si>
    <t>現金流量之預計：</t>
  </si>
  <si>
    <t>業務活動之淨現金流入1,338千元：</t>
  </si>
  <si>
    <t>本期賸餘820千元，</t>
  </si>
  <si>
    <t>折舊及折耗517千元，</t>
  </si>
  <si>
    <t>流動負債淨增1千元。</t>
  </si>
  <si>
    <t>投資活動之淨現金流出42千元。</t>
  </si>
  <si>
    <t>增加固定資產42千元。</t>
  </si>
  <si>
    <t>融資活動之淨現金流入0千元。</t>
  </si>
  <si>
    <t>增加存入保證金6千元</t>
  </si>
  <si>
    <t>現金及約當現金之淨增1,296千元。</t>
  </si>
  <si>
    <t>（五）</t>
  </si>
  <si>
    <t>期初現金及約當現金6,243千元。</t>
  </si>
  <si>
    <t>（六）</t>
  </si>
  <si>
    <t>期末現金及約當現金7,539千元。</t>
  </si>
  <si>
    <t>比較增減(-)</t>
  </si>
  <si>
    <t xml:space="preserve">  勞務收入</t>
  </si>
  <si>
    <t>　  服務收入</t>
  </si>
  <si>
    <t xml:space="preserve">  勞務成本</t>
  </si>
  <si>
    <t>　  服務成本</t>
  </si>
  <si>
    <t xml:space="preserve">  管理及總務費用</t>
  </si>
  <si>
    <t xml:space="preserve">    管理費用及總務費用</t>
  </si>
  <si>
    <t xml:space="preserve">  財務收入</t>
  </si>
  <si>
    <t>　  利息收入</t>
  </si>
  <si>
    <t xml:space="preserve">  其他業務外收入</t>
  </si>
  <si>
    <t>　  雜項收入</t>
  </si>
  <si>
    <t>業務外賸餘(短絀－)</t>
  </si>
  <si>
    <t>〈二〉服務費用─水電費等6,331千元，</t>
  </si>
  <si>
    <t>〈三〉材料及用品費─使用材料費等2,504千元，</t>
  </si>
  <si>
    <t>1、加班費－144,000元（依員工8人平均時薪約估每月12,000元x12月＝144,000元)</t>
  </si>
  <si>
    <t>依員工薪資提列1.5個月年終獎金271,710元。</t>
  </si>
  <si>
    <t>依員工薪資雇主負擔提列303,148元。(其中勞保費183,972元，健保費119,176元)</t>
  </si>
  <si>
    <t xml:space="preserve">       傷病醫藥費－依衛生局規定編列員工體檢費-8人*370元=2,960元。</t>
  </si>
  <si>
    <t>以上(1)-(7)項共計3,551,902元。</t>
  </si>
  <si>
    <t>文康活動，員工8人x1,000元x1年＝8,000元。</t>
  </si>
  <si>
    <t>以上1-3項共計3,663,902元，配合預算編列至千元，增列進位數98元。</t>
  </si>
  <si>
    <t>其他：交誼廳及餐廳用品〈食品、器皿等〉90,000元、客房用品〈盥洗包、清潔用品等〉1,838,200元、汰換床墊、桌椅、衣櫃等196,000元，計2,124,200元。</t>
  </si>
  <si>
    <t xml:space="preserve">以上2項共計2,144,200元，配合預算編列至千元，減列進位數200元。 </t>
  </si>
  <si>
    <t>什項  設備</t>
  </si>
  <si>
    <t>備註:1、本會館契僱人力共8名員額。「管理及總務費用-服務費用」項下編列組長津貼44,880元；「勞</t>
  </si>
  <si>
    <t xml:space="preserve">        務成本-服務費用」項下編列金額3,488,062元(薪資2,376,228元，超時工作報酬219,712元，其</t>
  </si>
  <si>
    <t xml:space="preserve">        他津貼96,000元  ，年終獎金 271,710元，勞保費183,972元、健保費119,176元及傷病醫藥 費</t>
  </si>
  <si>
    <t xml:space="preserve">        2,960元，退休準備金218,304元)，合計3,532,942元。</t>
  </si>
  <si>
    <t>，減列進位數40元。)</t>
  </si>
  <si>
    <t>加班費－131,000元（經理、副理平均時薪約估每月10,920元x12月＝131,040元，配合預算編列至千元</t>
  </si>
  <si>
    <t>（三）</t>
  </si>
  <si>
    <t>業務外收入54千元，同上年度預算數54千元。</t>
  </si>
  <si>
    <t>花蓮縣警察局</t>
  </si>
  <si>
    <t xml:space="preserve">                                    中華民國107年度                     單位：新臺幣千元 </t>
  </si>
  <si>
    <t xml:space="preserve">                                                                    中華民國107年度                  單位：新臺幣千元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</si>
</sst>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0_-;\-* #,##0.0_-;_-* &quot;-&quot;??_-;_-@_-"/>
    <numFmt numFmtId="180" formatCode="_-* #,##0_-;\-* #,##0_-;_-* &quot;-&quot;??_-;_-@_-"/>
    <numFmt numFmtId="181" formatCode="[$-404]gge&quot;年&quot;m&quot;月&quot;d&quot;日&quot;"/>
    <numFmt numFmtId="182" formatCode="#,##0_ "/>
    <numFmt numFmtId="183" formatCode="_(* #,##0.00_);_(* \(#,##0.00\);_(* &quot;-&quot;??_);_(@_)"/>
    <numFmt numFmtId="184" formatCode="_(* #,##0_);_(* \(#,##0\);_(* &quot;-&quot;_);_(@_)"/>
    <numFmt numFmtId="185" formatCode="_(&quot;$&quot;* #,##0.00_);_(&quot;$&quot;* \(#,##0.00\);_(&quot;$&quot;* &quot;-&quot;??_);_(@_)"/>
    <numFmt numFmtId="186" formatCode="_(&quot;$&quot;* #,##0_);_(&quot;$&quot;* \(#,##0\);_(&quot;$&quot;* &quot;-&quot;_);_(@_)"/>
    <numFmt numFmtId="187" formatCode="#,##0&quot;千&quot;&quot;元&quot;"/>
    <numFmt numFmtId="188" formatCode="_(* #,##0.0_);_(* \(#,##0.0\);_(* &quot;-&quot;_);_(@_)"/>
    <numFmt numFmtId="189" formatCode="_-* #,##0.0_-;\-* #,##0.0_-;_-* &quot;-&quot;?_-;_-@_-"/>
    <numFmt numFmtId="190" formatCode="#,##0.00_ "/>
    <numFmt numFmtId="191" formatCode="0.00_ "/>
    <numFmt numFmtId="192" formatCode="0_ "/>
    <numFmt numFmtId="193" formatCode="&quot;$&quot;#,##0"/>
    <numFmt numFmtId="194" formatCode="#,##0_);[Red]\(#,##0\)"/>
    <numFmt numFmtId="195" formatCode="&quot;$&quot;#,##0_);[Red]\(&quot;$&quot;#,##0\)"/>
    <numFmt numFmtId="196" formatCode="0.00_);[Red]\(0.00\)"/>
    <numFmt numFmtId="197" formatCode="#,##0.00_);[Red]\(#,##0.00\)"/>
    <numFmt numFmtId="198" formatCode="0_);[Red]\(0\)"/>
    <numFmt numFmtId="199" formatCode="mmm\-yyyy"/>
    <numFmt numFmtId="200" formatCode="0.000_);[Red]\(0.000\)"/>
    <numFmt numFmtId="201" formatCode="0.0000_);[Red]\(0.0000\)"/>
    <numFmt numFmtId="202" formatCode="0.0_);[Red]\(0.0\)"/>
    <numFmt numFmtId="203" formatCode="m&quot;月&quot;d&quot;日&quot;"/>
    <numFmt numFmtId="204" formatCode="_-&quot;$&quot;* #,##0.000000_-;\-&quot;$&quot;* #,##0.000000_-;_-&quot;$&quot;* &quot;-&quot;??????_-;_-@_-"/>
    <numFmt numFmtId="205" formatCode="#,##0.0000000;[Red]#,##0.0000000"/>
    <numFmt numFmtId="206" formatCode="[$-404]AM/PM\ hh:mm:ss"/>
  </numFmts>
  <fonts count="58">
    <font>
      <sz val="12"/>
      <name val="新細明體"/>
      <family val="1"/>
    </font>
    <font>
      <sz val="9"/>
      <name val="新細明體"/>
      <family val="1"/>
    </font>
    <font>
      <sz val="12"/>
      <name val="Times New Roman"/>
      <family val="1"/>
    </font>
    <font>
      <sz val="14"/>
      <name val="標楷體"/>
      <family val="4"/>
    </font>
    <font>
      <sz val="18"/>
      <name val="標楷體"/>
      <family val="4"/>
    </font>
    <font>
      <sz val="12"/>
      <name val="標楷體"/>
      <family val="4"/>
    </font>
    <font>
      <b/>
      <sz val="28"/>
      <name val="標楷體"/>
      <family val="4"/>
    </font>
    <font>
      <b/>
      <sz val="16"/>
      <name val="標楷體"/>
      <family val="4"/>
    </font>
    <font>
      <sz val="11"/>
      <name val="標楷體"/>
      <family val="4"/>
    </font>
    <font>
      <sz val="9"/>
      <name val="標楷體"/>
      <family val="4"/>
    </font>
    <font>
      <b/>
      <sz val="16"/>
      <color indexed="8"/>
      <name val="標楷體"/>
      <family val="4"/>
    </font>
    <font>
      <b/>
      <sz val="12"/>
      <name val="標楷體"/>
      <family val="4"/>
    </font>
    <font>
      <sz val="16"/>
      <name val="標楷體"/>
      <family val="4"/>
    </font>
    <font>
      <sz val="18"/>
      <color indexed="8"/>
      <name val="標楷體"/>
      <family val="4"/>
    </font>
    <font>
      <sz val="13"/>
      <name val="標楷體"/>
      <family val="4"/>
    </font>
    <font>
      <sz val="12"/>
      <color indexed="8"/>
      <name val="標楷體"/>
      <family val="4"/>
    </font>
    <font>
      <u val="single"/>
      <sz val="12"/>
      <color indexed="12"/>
      <name val="新細明體"/>
      <family val="1"/>
    </font>
    <font>
      <u val="single"/>
      <sz val="12"/>
      <color indexed="36"/>
      <name val="新細明體"/>
      <family val="1"/>
    </font>
    <font>
      <b/>
      <sz val="18"/>
      <color indexed="8"/>
      <name val="標楷體"/>
      <family val="4"/>
    </font>
    <font>
      <sz val="10.5"/>
      <name val="標楷體"/>
      <family val="4"/>
    </font>
    <font>
      <sz val="10"/>
      <name val="標楷體"/>
      <family val="4"/>
    </font>
    <font>
      <b/>
      <sz val="18"/>
      <name val="標楷體"/>
      <family val="4"/>
    </font>
    <font>
      <b/>
      <i/>
      <sz val="12"/>
      <name val="標楷體"/>
      <family val="4"/>
    </font>
    <font>
      <u val="single"/>
      <sz val="13"/>
      <name val="標楷體"/>
      <family val="4"/>
    </font>
    <font>
      <b/>
      <sz val="9"/>
      <name val="新細明體"/>
      <family val="1"/>
    </font>
    <font>
      <b/>
      <sz val="8"/>
      <name val="新細明體"/>
      <family val="1"/>
    </font>
    <font>
      <b/>
      <sz val="8"/>
      <name val="標楷體"/>
      <family val="4"/>
    </font>
    <font>
      <sz val="12"/>
      <color indexed="10"/>
      <name val="標楷體"/>
      <family val="4"/>
    </font>
    <font>
      <sz val="11"/>
      <color indexed="10"/>
      <name val="標楷體"/>
      <family val="4"/>
    </font>
    <font>
      <sz val="11"/>
      <color indexed="8"/>
      <name val="標楷體"/>
      <family val="4"/>
    </font>
    <font>
      <sz val="8"/>
      <color indexed="8"/>
      <name val="標楷體"/>
      <family val="4"/>
    </font>
    <font>
      <sz val="7"/>
      <color indexed="8"/>
      <name val="標楷體"/>
      <family val="4"/>
    </font>
    <font>
      <sz val="8"/>
      <name val="標楷體"/>
      <family val="4"/>
    </font>
    <font>
      <sz val="10"/>
      <name val="新細明體"/>
      <family val="1"/>
    </font>
    <font>
      <b/>
      <u val="single"/>
      <sz val="12"/>
      <name val="標楷體"/>
      <family val="4"/>
    </font>
    <font>
      <u val="single"/>
      <sz val="12"/>
      <name val="標楷體"/>
      <family val="4"/>
    </font>
    <font>
      <sz val="9"/>
      <name val="Tahoma"/>
      <family val="2"/>
    </font>
    <font>
      <b/>
      <sz val="9"/>
      <name val="Tahoma"/>
      <family val="2"/>
    </font>
    <font>
      <sz val="9"/>
      <name val="細明體"/>
      <family val="3"/>
    </font>
    <font>
      <b/>
      <sz val="18"/>
      <color indexed="62"/>
      <name val="新細明體"/>
      <family val="1"/>
    </font>
    <font>
      <b/>
      <sz val="15"/>
      <color indexed="62"/>
      <name val="新細明體"/>
      <family val="1"/>
    </font>
    <font>
      <b/>
      <sz val="11"/>
      <color indexed="62"/>
      <name val="新細明體"/>
      <family val="1"/>
    </font>
    <font>
      <b/>
      <i/>
      <sz val="2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24"/>
      <name val="標楷體"/>
      <family val="4"/>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s>
  <borders count="72">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color indexed="63"/>
      </left>
      <right style="thin"/>
      <top>
        <color indexed="63"/>
      </top>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style="thin"/>
      <bottom style="medium"/>
    </border>
    <border>
      <left style="medium"/>
      <right style="medium"/>
      <top style="medium"/>
      <bottom style="medium"/>
    </border>
    <border>
      <left style="thin"/>
      <right>
        <color indexed="63"/>
      </right>
      <top>
        <color indexed="63"/>
      </top>
      <bottom>
        <color indexed="63"/>
      </bottom>
    </border>
    <border>
      <left style="thin"/>
      <right style="medium"/>
      <top>
        <color indexed="63"/>
      </top>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style="medium"/>
      <bottom style="thin"/>
    </border>
    <border>
      <left style="medium"/>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color indexed="63"/>
      </top>
      <bottom style="thin"/>
    </border>
    <border>
      <left style="thin"/>
      <right style="thin"/>
      <top style="medium"/>
      <bottom style="thin"/>
    </border>
    <border>
      <left style="medium"/>
      <right style="thin"/>
      <top style="medium"/>
      <bottom>
        <color indexed="63"/>
      </bottom>
    </border>
    <border>
      <left style="thin"/>
      <right style="medium"/>
      <top style="medium"/>
      <bottom style="thin"/>
    </border>
    <border>
      <left>
        <color indexed="63"/>
      </left>
      <right style="medium"/>
      <top style="medium"/>
      <bottom style="thin"/>
    </border>
    <border>
      <left style="thin"/>
      <right style="medium"/>
      <top style="thin"/>
      <bottom>
        <color indexed="63"/>
      </bottom>
    </border>
    <border>
      <left style="medium"/>
      <right style="thin"/>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thin"/>
      <bottom style="thin"/>
    </border>
    <border>
      <left>
        <color indexed="63"/>
      </left>
      <right>
        <color indexed="63"/>
      </right>
      <top style="medium"/>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medium"/>
      <right>
        <color indexed="63"/>
      </right>
      <top style="medium"/>
      <bottom style="thin"/>
    </border>
    <border>
      <left style="thin"/>
      <right>
        <color indexed="63"/>
      </right>
      <top style="medium"/>
      <bottom style="thin"/>
    </border>
    <border>
      <left style="thin"/>
      <right style="medium"/>
      <top style="medium"/>
      <bottom>
        <color indexed="63"/>
      </bottom>
    </border>
    <border>
      <left style="thin"/>
      <right style="medium"/>
      <top>
        <color indexed="63"/>
      </top>
      <bottom style="thin"/>
    </border>
    <border>
      <left style="thin"/>
      <right>
        <color indexed="63"/>
      </right>
      <top style="medium"/>
      <bottom>
        <color indexed="63"/>
      </bottom>
    </border>
    <border>
      <left>
        <color indexed="63"/>
      </left>
      <right>
        <color indexed="63"/>
      </right>
      <top style="medium"/>
      <bottom style="thin"/>
    </border>
    <border>
      <left>
        <color indexed="63"/>
      </left>
      <right style="medium"/>
      <top style="thin"/>
      <bottom style="thin"/>
    </border>
    <border>
      <left style="medium"/>
      <right style="thin"/>
      <top style="thin"/>
      <bottom style="thin"/>
    </border>
    <border>
      <left style="medium"/>
      <right style="thin"/>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3" fillId="7"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2" borderId="0" applyNumberFormat="0" applyBorder="0" applyAlignment="0" applyProtection="0"/>
    <xf numFmtId="0" fontId="44" fillId="14" borderId="0" applyNumberFormat="0" applyBorder="0" applyAlignment="0" applyProtection="0"/>
    <xf numFmtId="0" fontId="0" fillId="0" borderId="0">
      <alignment/>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xf numFmtId="0" fontId="45" fillId="15" borderId="0" applyNumberFormat="0" applyBorder="0" applyAlignment="0" applyProtection="0"/>
    <xf numFmtId="0" fontId="46" fillId="0" borderId="1" applyNumberFormat="0" applyFill="0" applyAlignment="0" applyProtection="0"/>
    <xf numFmtId="0" fontId="47" fillId="4" borderId="0" applyNumberFormat="0" applyBorder="0" applyAlignment="0" applyProtection="0"/>
    <xf numFmtId="9" fontId="0" fillId="0" borderId="0" applyFont="0" applyFill="0" applyBorder="0" applyAlignment="0" applyProtection="0"/>
    <xf numFmtId="0" fontId="48"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17" borderId="4" applyNumberFormat="0" applyFont="0" applyAlignment="0" applyProtection="0"/>
    <xf numFmtId="0" fontId="16" fillId="0" borderId="0" applyNumberFormat="0" applyFill="0" applyBorder="0" applyAlignment="0" applyProtection="0"/>
    <xf numFmtId="0" fontId="50" fillId="0" borderId="0" applyNumberFormat="0" applyFill="0" applyBorder="0" applyAlignment="0" applyProtection="0"/>
    <xf numFmtId="0" fontId="44" fillId="12"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12" borderId="0" applyNumberFormat="0" applyBorder="0" applyAlignment="0" applyProtection="0"/>
    <xf numFmtId="0" fontId="44" fillId="2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51"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52" fillId="7" borderId="2" applyNumberFormat="0" applyAlignment="0" applyProtection="0"/>
    <xf numFmtId="0" fontId="53" fillId="16" borderId="8" applyNumberFormat="0" applyAlignment="0" applyProtection="0"/>
    <xf numFmtId="0" fontId="54" fillId="22" borderId="9" applyNumberFormat="0" applyAlignment="0" applyProtection="0"/>
    <xf numFmtId="0" fontId="55" fillId="3" borderId="0" applyNumberFormat="0" applyBorder="0" applyAlignment="0" applyProtection="0"/>
    <xf numFmtId="0" fontId="56" fillId="0" borderId="0" applyNumberFormat="0" applyFill="0" applyBorder="0" applyAlignment="0" applyProtection="0"/>
  </cellStyleXfs>
  <cellXfs count="930">
    <xf numFmtId="0" fontId="0" fillId="0" borderId="0" xfId="0" applyAlignment="1">
      <alignmen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xf>
    <xf numFmtId="0" fontId="5" fillId="0" borderId="0" xfId="0" applyFont="1" applyAlignment="1">
      <alignment/>
    </xf>
    <xf numFmtId="0" fontId="12" fillId="0" borderId="0" xfId="0" applyFont="1" applyAlignment="1">
      <alignment horizontal="left"/>
    </xf>
    <xf numFmtId="180" fontId="5" fillId="0" borderId="0" xfId="35" applyNumberFormat="1" applyFont="1"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xf>
    <xf numFmtId="0" fontId="2" fillId="0" borderId="0" xfId="0" applyFont="1" applyAlignment="1">
      <alignment/>
    </xf>
    <xf numFmtId="0" fontId="5" fillId="0" borderId="10" xfId="0" applyFont="1" applyBorder="1" applyAlignment="1">
      <alignment vertical="top" wrapText="1"/>
    </xf>
    <xf numFmtId="0" fontId="5"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horizontal="left" vertical="center"/>
    </xf>
    <xf numFmtId="41" fontId="5" fillId="0" borderId="11" xfId="0" applyNumberFormat="1" applyFont="1" applyBorder="1" applyAlignment="1">
      <alignment vertical="top" wrapText="1"/>
    </xf>
    <xf numFmtId="41" fontId="5" fillId="0" borderId="12" xfId="0" applyNumberFormat="1" applyFont="1" applyBorder="1" applyAlignment="1">
      <alignment vertical="top" wrapText="1"/>
    </xf>
    <xf numFmtId="41" fontId="5" fillId="0" borderId="13" xfId="0" applyNumberFormat="1" applyFont="1" applyBorder="1" applyAlignment="1">
      <alignment vertical="top" wrapText="1"/>
    </xf>
    <xf numFmtId="41" fontId="5" fillId="0" borderId="14" xfId="0" applyNumberFormat="1" applyFont="1" applyBorder="1" applyAlignment="1">
      <alignment vertical="top" wrapText="1"/>
    </xf>
    <xf numFmtId="41" fontId="5" fillId="0" borderId="15" xfId="0" applyNumberFormat="1" applyFont="1" applyBorder="1" applyAlignment="1">
      <alignment vertical="top" wrapText="1"/>
    </xf>
    <xf numFmtId="41" fontId="5" fillId="0" borderId="16" xfId="0" applyNumberFormat="1" applyFont="1" applyBorder="1" applyAlignment="1">
      <alignment vertical="top" wrapText="1"/>
    </xf>
    <xf numFmtId="0" fontId="23" fillId="0" borderId="0" xfId="0" applyFont="1" applyBorder="1" applyAlignment="1">
      <alignment horizontal="center" vertical="center" wrapText="1"/>
    </xf>
    <xf numFmtId="0" fontId="14" fillId="0" borderId="0" xfId="0" applyFont="1" applyBorder="1" applyAlignment="1">
      <alignment vertical="top" wrapText="1"/>
    </xf>
    <xf numFmtId="0" fontId="14" fillId="0" borderId="0" xfId="0" applyFont="1" applyBorder="1" applyAlignment="1">
      <alignment/>
    </xf>
    <xf numFmtId="0" fontId="3" fillId="0" borderId="0" xfId="0" applyFont="1" applyAlignment="1">
      <alignment/>
    </xf>
    <xf numFmtId="0" fontId="14" fillId="0" borderId="17" xfId="0" applyFont="1" applyBorder="1" applyAlignment="1">
      <alignment/>
    </xf>
    <xf numFmtId="0" fontId="23"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xf>
    <xf numFmtId="0" fontId="14" fillId="0" borderId="13" xfId="0" applyFont="1" applyBorder="1" applyAlignment="1">
      <alignment horizontal="center" vertical="center" wrapText="1"/>
    </xf>
    <xf numFmtId="0" fontId="14" fillId="0" borderId="13" xfId="0" applyFont="1" applyBorder="1" applyAlignment="1" quotePrefix="1">
      <alignment horizontal="center" vertical="center" wrapText="1"/>
    </xf>
    <xf numFmtId="0" fontId="14" fillId="0" borderId="20" xfId="0" applyFont="1" applyBorder="1" applyAlignment="1">
      <alignment vertical="top" wrapText="1"/>
    </xf>
    <xf numFmtId="0" fontId="5" fillId="0" borderId="21" xfId="0" applyFont="1" applyBorder="1" applyAlignment="1">
      <alignment vertical="top" wrapText="1"/>
    </xf>
    <xf numFmtId="0" fontId="5" fillId="0" borderId="16" xfId="0" applyFont="1" applyBorder="1" applyAlignment="1">
      <alignment vertical="top" wrapText="1"/>
    </xf>
    <xf numFmtId="0" fontId="5" fillId="0" borderId="22" xfId="0" applyFont="1" applyBorder="1" applyAlignment="1">
      <alignment horizontal="center" vertical="center" wrapText="1"/>
    </xf>
    <xf numFmtId="0" fontId="5" fillId="0" borderId="0" xfId="0" applyFont="1" applyAlignment="1">
      <alignment wrapText="1"/>
    </xf>
    <xf numFmtId="0" fontId="5" fillId="0" borderId="22" xfId="0" applyFont="1" applyBorder="1" applyAlignment="1">
      <alignment/>
    </xf>
    <xf numFmtId="180" fontId="5" fillId="0" borderId="22" xfId="35" applyNumberFormat="1" applyFont="1" applyBorder="1" applyAlignment="1">
      <alignment/>
    </xf>
    <xf numFmtId="0" fontId="5" fillId="0" borderId="22" xfId="0" applyFont="1" applyBorder="1" applyAlignment="1">
      <alignment/>
    </xf>
    <xf numFmtId="198" fontId="5" fillId="0" borderId="22" xfId="0" applyNumberFormat="1" applyFont="1" applyBorder="1" applyAlignment="1">
      <alignment/>
    </xf>
    <xf numFmtId="196" fontId="5" fillId="0" borderId="22" xfId="0" applyNumberFormat="1" applyFont="1" applyBorder="1" applyAlignment="1">
      <alignment/>
    </xf>
    <xf numFmtId="191" fontId="5" fillId="0" borderId="22" xfId="0" applyNumberFormat="1" applyFont="1" applyBorder="1" applyAlignment="1">
      <alignment/>
    </xf>
    <xf numFmtId="0" fontId="5" fillId="0" borderId="23" xfId="0" applyFont="1" applyBorder="1" applyAlignment="1">
      <alignment/>
    </xf>
    <xf numFmtId="0" fontId="2" fillId="0" borderId="22" xfId="0" applyFont="1" applyBorder="1" applyAlignment="1">
      <alignment/>
    </xf>
    <xf numFmtId="0" fontId="5" fillId="0" borderId="24" xfId="0" applyFont="1" applyBorder="1" applyAlignment="1">
      <alignment/>
    </xf>
    <xf numFmtId="180" fontId="5" fillId="0" borderId="24" xfId="35" applyNumberFormat="1" applyFont="1" applyBorder="1" applyAlignment="1">
      <alignment shrinkToFit="1"/>
    </xf>
    <xf numFmtId="57" fontId="5" fillId="0" borderId="24" xfId="0" applyNumberFormat="1" applyFont="1" applyBorder="1" applyAlignment="1">
      <alignment/>
    </xf>
    <xf numFmtId="196" fontId="5" fillId="0" borderId="24" xfId="0" applyNumberFormat="1" applyFont="1" applyBorder="1" applyAlignment="1">
      <alignment/>
    </xf>
    <xf numFmtId="191" fontId="5" fillId="0" borderId="24" xfId="0" applyNumberFormat="1" applyFont="1" applyBorder="1" applyAlignment="1">
      <alignment/>
    </xf>
    <xf numFmtId="0" fontId="22" fillId="0" borderId="25" xfId="0" applyFont="1" applyBorder="1" applyAlignment="1">
      <alignment shrinkToFit="1"/>
    </xf>
    <xf numFmtId="180" fontId="22" fillId="0" borderId="25" xfId="35" applyNumberFormat="1" applyFont="1" applyBorder="1" applyAlignment="1">
      <alignment shrinkToFit="1"/>
    </xf>
    <xf numFmtId="57" fontId="22" fillId="0" borderId="25" xfId="0" applyNumberFormat="1" applyFont="1" applyBorder="1" applyAlignment="1">
      <alignment shrinkToFit="1"/>
    </xf>
    <xf numFmtId="196" fontId="22" fillId="0" borderId="25" xfId="0" applyNumberFormat="1" applyFont="1" applyBorder="1" applyAlignment="1">
      <alignment shrinkToFit="1"/>
    </xf>
    <xf numFmtId="191" fontId="22" fillId="0" borderId="25" xfId="0" applyNumberFormat="1" applyFont="1" applyBorder="1" applyAlignment="1">
      <alignment shrinkToFit="1"/>
    </xf>
    <xf numFmtId="180" fontId="22" fillId="0" borderId="26" xfId="35" applyNumberFormat="1" applyFont="1" applyBorder="1" applyAlignment="1">
      <alignment shrinkToFit="1"/>
    </xf>
    <xf numFmtId="180" fontId="22" fillId="0" borderId="27" xfId="35" applyNumberFormat="1" applyFont="1" applyBorder="1" applyAlignment="1">
      <alignment shrinkToFit="1"/>
    </xf>
    <xf numFmtId="0" fontId="5" fillId="0" borderId="28" xfId="0" applyFont="1" applyBorder="1" applyAlignment="1">
      <alignment shrinkToFit="1"/>
    </xf>
    <xf numFmtId="180" fontId="5" fillId="0" borderId="28" xfId="35" applyNumberFormat="1" applyFont="1" applyBorder="1" applyAlignment="1">
      <alignment shrinkToFit="1"/>
    </xf>
    <xf numFmtId="57" fontId="5" fillId="0" borderId="28" xfId="0" applyNumberFormat="1" applyFont="1" applyBorder="1" applyAlignment="1">
      <alignment shrinkToFit="1"/>
    </xf>
    <xf numFmtId="198" fontId="5" fillId="0" borderId="28" xfId="0" applyNumberFormat="1" applyFont="1" applyBorder="1" applyAlignment="1">
      <alignment shrinkToFit="1"/>
    </xf>
    <xf numFmtId="196" fontId="5" fillId="0" borderId="28" xfId="0" applyNumberFormat="1" applyFont="1" applyBorder="1" applyAlignment="1">
      <alignment shrinkToFit="1"/>
    </xf>
    <xf numFmtId="191" fontId="5" fillId="0" borderId="28" xfId="0" applyNumberFormat="1" applyFont="1" applyBorder="1" applyAlignment="1">
      <alignment shrinkToFit="1"/>
    </xf>
    <xf numFmtId="180" fontId="5" fillId="0" borderId="29" xfId="0" applyNumberFormat="1" applyFont="1" applyBorder="1" applyAlignment="1">
      <alignment shrinkToFit="1"/>
    </xf>
    <xf numFmtId="180" fontId="5" fillId="0" borderId="28" xfId="0" applyNumberFormat="1" applyFont="1" applyBorder="1" applyAlignment="1">
      <alignment/>
    </xf>
    <xf numFmtId="0" fontId="5" fillId="0" borderId="22" xfId="0" applyFont="1" applyBorder="1" applyAlignment="1">
      <alignment shrinkToFit="1"/>
    </xf>
    <xf numFmtId="180" fontId="5" fillId="0" borderId="22" xfId="35" applyNumberFormat="1" applyFont="1" applyBorder="1" applyAlignment="1">
      <alignment shrinkToFit="1"/>
    </xf>
    <xf numFmtId="57" fontId="5" fillId="0" borderId="22" xfId="0" applyNumberFormat="1" applyFont="1" applyBorder="1" applyAlignment="1">
      <alignment shrinkToFit="1"/>
    </xf>
    <xf numFmtId="198" fontId="5" fillId="0" borderId="22" xfId="0" applyNumberFormat="1" applyFont="1" applyBorder="1" applyAlignment="1">
      <alignment shrinkToFit="1"/>
    </xf>
    <xf numFmtId="196" fontId="5" fillId="0" borderId="22" xfId="0" applyNumberFormat="1" applyFont="1" applyBorder="1" applyAlignment="1">
      <alignment shrinkToFit="1"/>
    </xf>
    <xf numFmtId="191" fontId="5" fillId="0" borderId="22" xfId="0" applyNumberFormat="1" applyFont="1" applyBorder="1" applyAlignment="1">
      <alignment shrinkToFit="1"/>
    </xf>
    <xf numFmtId="180" fontId="5" fillId="0" borderId="23" xfId="0" applyNumberFormat="1" applyFont="1" applyBorder="1" applyAlignment="1">
      <alignment shrinkToFit="1"/>
    </xf>
    <xf numFmtId="180" fontId="5" fillId="0" borderId="22" xfId="0" applyNumberFormat="1" applyFont="1" applyBorder="1" applyAlignment="1">
      <alignment/>
    </xf>
    <xf numFmtId="0" fontId="5" fillId="0" borderId="24" xfId="0" applyFont="1" applyBorder="1" applyAlignment="1">
      <alignment shrinkToFit="1"/>
    </xf>
    <xf numFmtId="57" fontId="5" fillId="0" borderId="24" xfId="0" applyNumberFormat="1" applyFont="1" applyBorder="1" applyAlignment="1">
      <alignment shrinkToFit="1"/>
    </xf>
    <xf numFmtId="198" fontId="5" fillId="0" borderId="24" xfId="0" applyNumberFormat="1" applyFont="1" applyBorder="1" applyAlignment="1">
      <alignment shrinkToFit="1"/>
    </xf>
    <xf numFmtId="196" fontId="5" fillId="0" borderId="24" xfId="0" applyNumberFormat="1" applyFont="1" applyBorder="1" applyAlignment="1">
      <alignment shrinkToFit="1"/>
    </xf>
    <xf numFmtId="191" fontId="5" fillId="0" borderId="24" xfId="0" applyNumberFormat="1" applyFont="1" applyBorder="1" applyAlignment="1">
      <alignment shrinkToFit="1"/>
    </xf>
    <xf numFmtId="180" fontId="5" fillId="0" borderId="30" xfId="0" applyNumberFormat="1" applyFont="1" applyBorder="1" applyAlignment="1">
      <alignment shrinkToFit="1"/>
    </xf>
    <xf numFmtId="180" fontId="5" fillId="0" borderId="24" xfId="0" applyNumberFormat="1" applyFont="1" applyBorder="1" applyAlignment="1">
      <alignment/>
    </xf>
    <xf numFmtId="57" fontId="5" fillId="0" borderId="0" xfId="0" applyNumberFormat="1" applyFont="1" applyAlignment="1">
      <alignment/>
    </xf>
    <xf numFmtId="196" fontId="5" fillId="0" borderId="0" xfId="0" applyNumberFormat="1" applyFont="1" applyAlignment="1">
      <alignment/>
    </xf>
    <xf numFmtId="191" fontId="5" fillId="0" borderId="0" xfId="0" applyNumberFormat="1" applyFont="1" applyAlignment="1">
      <alignment/>
    </xf>
    <xf numFmtId="180" fontId="5" fillId="0" borderId="22" xfId="35" applyNumberFormat="1" applyFont="1" applyBorder="1" applyAlignment="1">
      <alignment horizontal="center" vertical="center" wrapText="1"/>
    </xf>
    <xf numFmtId="0" fontId="5" fillId="0" borderId="0" xfId="0" applyFont="1" applyFill="1" applyBorder="1" applyAlignment="1">
      <alignment/>
    </xf>
    <xf numFmtId="0" fontId="5" fillId="0" borderId="0" xfId="0" applyFont="1" applyAlignment="1">
      <alignment horizontal="center"/>
    </xf>
    <xf numFmtId="0" fontId="5" fillId="0" borderId="22" xfId="0" applyFont="1" applyFill="1" applyBorder="1" applyAlignment="1">
      <alignment shrinkToFit="1"/>
    </xf>
    <xf numFmtId="0" fontId="9" fillId="0" borderId="22" xfId="0" applyFont="1" applyFill="1" applyBorder="1" applyAlignment="1">
      <alignment wrapText="1" shrinkToFit="1"/>
    </xf>
    <xf numFmtId="0" fontId="5" fillId="0" borderId="31" xfId="0" applyFont="1" applyBorder="1" applyAlignment="1">
      <alignment shrinkToFit="1"/>
    </xf>
    <xf numFmtId="0" fontId="22" fillId="0" borderId="32" xfId="0" applyFont="1" applyBorder="1" applyAlignment="1">
      <alignment shrinkToFit="1"/>
    </xf>
    <xf numFmtId="180" fontId="22" fillId="0" borderId="32" xfId="35" applyNumberFormat="1" applyFont="1" applyBorder="1" applyAlignment="1">
      <alignment shrinkToFit="1"/>
    </xf>
    <xf numFmtId="57" fontId="22" fillId="0" borderId="32" xfId="0" applyNumberFormat="1" applyFont="1" applyBorder="1" applyAlignment="1">
      <alignment shrinkToFit="1"/>
    </xf>
    <xf numFmtId="198" fontId="22" fillId="0" borderId="32" xfId="0" applyNumberFormat="1" applyFont="1" applyBorder="1" applyAlignment="1">
      <alignment shrinkToFit="1"/>
    </xf>
    <xf numFmtId="196" fontId="22" fillId="0" borderId="32" xfId="0" applyNumberFormat="1" applyFont="1" applyBorder="1" applyAlignment="1">
      <alignment shrinkToFit="1"/>
    </xf>
    <xf numFmtId="191" fontId="22" fillId="0" borderId="32" xfId="0" applyNumberFormat="1" applyFont="1" applyBorder="1" applyAlignment="1">
      <alignment shrinkToFit="1"/>
    </xf>
    <xf numFmtId="180" fontId="22" fillId="0" borderId="33" xfId="35" applyNumberFormat="1" applyFont="1" applyBorder="1" applyAlignment="1">
      <alignment shrinkToFit="1"/>
    </xf>
    <xf numFmtId="180" fontId="22" fillId="0" borderId="34" xfId="35" applyNumberFormat="1" applyFont="1" applyBorder="1" applyAlignment="1">
      <alignment shrinkToFit="1"/>
    </xf>
    <xf numFmtId="180" fontId="5" fillId="0" borderId="35" xfId="0" applyNumberFormat="1" applyFont="1" applyBorder="1" applyAlignment="1">
      <alignment shrinkToFit="1"/>
    </xf>
    <xf numFmtId="0" fontId="5" fillId="0" borderId="28" xfId="0" applyFont="1" applyFill="1" applyBorder="1" applyAlignment="1">
      <alignment shrinkToFit="1"/>
    </xf>
    <xf numFmtId="0" fontId="9" fillId="0" borderId="28" xfId="0" applyFont="1" applyFill="1" applyBorder="1" applyAlignment="1">
      <alignment wrapText="1" shrinkToFit="1"/>
    </xf>
    <xf numFmtId="0" fontId="5" fillId="0" borderId="28" xfId="0" applyFont="1" applyBorder="1" applyAlignment="1">
      <alignment/>
    </xf>
    <xf numFmtId="180" fontId="5" fillId="0" borderId="28" xfId="0" applyNumberFormat="1" applyFont="1" applyBorder="1" applyAlignment="1">
      <alignment shrinkToFit="1"/>
    </xf>
    <xf numFmtId="0" fontId="11" fillId="0" borderId="25" xfId="0" applyFont="1" applyBorder="1" applyAlignment="1">
      <alignment/>
    </xf>
    <xf numFmtId="0" fontId="5" fillId="0" borderId="25" xfId="0" applyFont="1" applyBorder="1" applyAlignment="1">
      <alignment/>
    </xf>
    <xf numFmtId="57" fontId="5" fillId="0" borderId="25" xfId="0" applyNumberFormat="1" applyFont="1" applyBorder="1" applyAlignment="1">
      <alignment/>
    </xf>
    <xf numFmtId="196" fontId="5" fillId="0" borderId="25" xfId="0" applyNumberFormat="1" applyFont="1" applyBorder="1" applyAlignment="1">
      <alignment/>
    </xf>
    <xf numFmtId="191" fontId="5" fillId="0" borderId="25" xfId="0" applyNumberFormat="1" applyFont="1" applyBorder="1" applyAlignment="1">
      <alignment/>
    </xf>
    <xf numFmtId="180" fontId="11" fillId="0" borderId="25" xfId="0" applyNumberFormat="1" applyFont="1" applyBorder="1" applyAlignment="1">
      <alignment shrinkToFit="1"/>
    </xf>
    <xf numFmtId="180" fontId="11" fillId="0" borderId="25" xfId="0" applyNumberFormat="1" applyFont="1" applyBorder="1" applyAlignment="1">
      <alignment/>
    </xf>
    <xf numFmtId="180" fontId="26" fillId="0" borderId="25" xfId="35" applyNumberFormat="1" applyFont="1" applyBorder="1" applyAlignment="1">
      <alignment shrinkToFit="1"/>
    </xf>
    <xf numFmtId="180" fontId="22" fillId="0" borderId="36" xfId="35" applyNumberFormat="1" applyFont="1" applyBorder="1" applyAlignment="1">
      <alignment shrinkToFit="1"/>
    </xf>
    <xf numFmtId="0" fontId="2" fillId="0" borderId="23" xfId="0" applyFont="1" applyBorder="1" applyAlignment="1">
      <alignment/>
    </xf>
    <xf numFmtId="180" fontId="22" fillId="0" borderId="37" xfId="35" applyNumberFormat="1" applyFont="1" applyBorder="1" applyAlignment="1">
      <alignment shrinkToFit="1"/>
    </xf>
    <xf numFmtId="41" fontId="5" fillId="0" borderId="0" xfId="0" applyNumberFormat="1" applyFont="1" applyAlignment="1">
      <alignment/>
    </xf>
    <xf numFmtId="0" fontId="5" fillId="8" borderId="22" xfId="0" applyFont="1" applyFill="1" applyBorder="1" applyAlignment="1">
      <alignment shrinkToFit="1"/>
    </xf>
    <xf numFmtId="180" fontId="5" fillId="8" borderId="22" xfId="35" applyNumberFormat="1" applyFont="1" applyFill="1" applyBorder="1" applyAlignment="1">
      <alignment shrinkToFit="1"/>
    </xf>
    <xf numFmtId="57" fontId="5" fillId="8" borderId="22" xfId="0" applyNumberFormat="1" applyFont="1" applyFill="1" applyBorder="1" applyAlignment="1">
      <alignment shrinkToFit="1"/>
    </xf>
    <xf numFmtId="198" fontId="5" fillId="8" borderId="22" xfId="0" applyNumberFormat="1" applyFont="1" applyFill="1" applyBorder="1" applyAlignment="1">
      <alignment shrinkToFit="1"/>
    </xf>
    <xf numFmtId="198" fontId="5" fillId="8" borderId="28" xfId="0" applyNumberFormat="1" applyFont="1" applyFill="1" applyBorder="1" applyAlignment="1">
      <alignment shrinkToFit="1"/>
    </xf>
    <xf numFmtId="191" fontId="5" fillId="8" borderId="22" xfId="0" applyNumberFormat="1" applyFont="1" applyFill="1" applyBorder="1" applyAlignment="1">
      <alignment shrinkToFit="1"/>
    </xf>
    <xf numFmtId="180" fontId="5" fillId="8" borderId="23" xfId="0" applyNumberFormat="1" applyFont="1" applyFill="1" applyBorder="1" applyAlignment="1">
      <alignment shrinkToFit="1"/>
    </xf>
    <xf numFmtId="180" fontId="5" fillId="8" borderId="22" xfId="0" applyNumberFormat="1" applyFont="1" applyFill="1" applyBorder="1" applyAlignment="1">
      <alignment/>
    </xf>
    <xf numFmtId="43" fontId="5" fillId="8" borderId="22" xfId="0" applyNumberFormat="1" applyFont="1" applyFill="1" applyBorder="1" applyAlignment="1">
      <alignment shrinkToFit="1"/>
    </xf>
    <xf numFmtId="43" fontId="5" fillId="8" borderId="22" xfId="0" applyNumberFormat="1" applyFont="1" applyFill="1" applyBorder="1" applyAlignment="1">
      <alignment horizontal="right" shrinkToFit="1"/>
    </xf>
    <xf numFmtId="43" fontId="5" fillId="8" borderId="28" xfId="0" applyNumberFormat="1" applyFont="1" applyFill="1" applyBorder="1" applyAlignment="1">
      <alignment horizontal="right" shrinkToFit="1"/>
    </xf>
    <xf numFmtId="0" fontId="9" fillId="8" borderId="22" xfId="0" applyFont="1" applyFill="1" applyBorder="1" applyAlignment="1">
      <alignment wrapText="1" shrinkToFit="1"/>
    </xf>
    <xf numFmtId="0" fontId="5" fillId="8" borderId="22" xfId="0" applyFont="1" applyFill="1" applyBorder="1" applyAlignment="1">
      <alignment/>
    </xf>
    <xf numFmtId="180" fontId="5" fillId="0" borderId="0" xfId="0" applyNumberFormat="1" applyFont="1" applyAlignment="1">
      <alignment/>
    </xf>
    <xf numFmtId="203" fontId="14" fillId="0" borderId="13" xfId="0" applyNumberFormat="1" applyFont="1" applyBorder="1" applyAlignment="1" quotePrefix="1">
      <alignment horizontal="center" vertical="top" wrapText="1"/>
    </xf>
    <xf numFmtId="41" fontId="5" fillId="0" borderId="0" xfId="0" applyNumberFormat="1" applyFont="1" applyFill="1" applyAlignment="1">
      <alignment horizontal="left" vertical="center"/>
    </xf>
    <xf numFmtId="198" fontId="5" fillId="23" borderId="22" xfId="0" applyNumberFormat="1" applyFont="1" applyFill="1" applyBorder="1" applyAlignment="1">
      <alignment/>
    </xf>
    <xf numFmtId="196" fontId="5" fillId="23" borderId="22" xfId="0" applyNumberFormat="1" applyFont="1" applyFill="1" applyBorder="1" applyAlignment="1">
      <alignment/>
    </xf>
    <xf numFmtId="191" fontId="5" fillId="23" borderId="22" xfId="0" applyNumberFormat="1" applyFont="1" applyFill="1" applyBorder="1" applyAlignment="1">
      <alignment/>
    </xf>
    <xf numFmtId="0" fontId="5" fillId="23" borderId="22" xfId="0" applyFont="1" applyFill="1" applyBorder="1" applyAlignment="1">
      <alignment/>
    </xf>
    <xf numFmtId="0" fontId="2" fillId="23" borderId="23" xfId="0" applyFont="1" applyFill="1" applyBorder="1" applyAlignment="1">
      <alignment/>
    </xf>
    <xf numFmtId="0" fontId="2" fillId="23" borderId="22" xfId="0" applyFont="1" applyFill="1" applyBorder="1" applyAlignment="1">
      <alignment/>
    </xf>
    <xf numFmtId="0" fontId="5" fillId="12" borderId="22" xfId="0" applyFont="1" applyFill="1" applyBorder="1" applyAlignment="1">
      <alignment shrinkToFit="1"/>
    </xf>
    <xf numFmtId="180" fontId="5" fillId="12" borderId="22" xfId="35" applyNumberFormat="1" applyFont="1" applyFill="1" applyBorder="1" applyAlignment="1">
      <alignment shrinkToFit="1"/>
    </xf>
    <xf numFmtId="57" fontId="5" fillId="12" borderId="22" xfId="0" applyNumberFormat="1" applyFont="1" applyFill="1" applyBorder="1" applyAlignment="1">
      <alignment shrinkToFit="1"/>
    </xf>
    <xf numFmtId="43" fontId="5" fillId="12" borderId="22" xfId="0" applyNumberFormat="1" applyFont="1" applyFill="1" applyBorder="1" applyAlignment="1">
      <alignment horizontal="right" shrinkToFit="1"/>
    </xf>
    <xf numFmtId="43" fontId="5" fillId="12" borderId="28" xfId="0" applyNumberFormat="1" applyFont="1" applyFill="1" applyBorder="1" applyAlignment="1">
      <alignment horizontal="right" shrinkToFit="1"/>
    </xf>
    <xf numFmtId="198" fontId="5" fillId="12" borderId="22" xfId="0" applyNumberFormat="1" applyFont="1" applyFill="1" applyBorder="1" applyAlignment="1">
      <alignment shrinkToFit="1"/>
    </xf>
    <xf numFmtId="198" fontId="5" fillId="12" borderId="28" xfId="0" applyNumberFormat="1" applyFont="1" applyFill="1" applyBorder="1" applyAlignment="1">
      <alignment shrinkToFit="1"/>
    </xf>
    <xf numFmtId="43" fontId="5" fillId="12" borderId="22" xfId="0" applyNumberFormat="1" applyFont="1" applyFill="1" applyBorder="1" applyAlignment="1">
      <alignment shrinkToFit="1"/>
    </xf>
    <xf numFmtId="191" fontId="5" fillId="12" borderId="22" xfId="0" applyNumberFormat="1" applyFont="1" applyFill="1" applyBorder="1" applyAlignment="1">
      <alignment shrinkToFit="1"/>
    </xf>
    <xf numFmtId="180" fontId="5" fillId="12" borderId="23" xfId="0" applyNumberFormat="1" applyFont="1" applyFill="1" applyBorder="1" applyAlignment="1">
      <alignment shrinkToFit="1"/>
    </xf>
    <xf numFmtId="180" fontId="5" fillId="12" borderId="22" xfId="0" applyNumberFormat="1" applyFont="1" applyFill="1" applyBorder="1" applyAlignment="1">
      <alignment/>
    </xf>
    <xf numFmtId="0" fontId="5" fillId="12" borderId="0" xfId="0" applyFont="1" applyFill="1" applyBorder="1" applyAlignment="1">
      <alignment/>
    </xf>
    <xf numFmtId="43" fontId="5" fillId="12" borderId="22" xfId="35" applyNumberFormat="1" applyFont="1" applyFill="1" applyBorder="1" applyAlignment="1">
      <alignment shrinkToFit="1"/>
    </xf>
    <xf numFmtId="180" fontId="5" fillId="8" borderId="22" xfId="0" applyNumberFormat="1" applyFont="1" applyFill="1" applyBorder="1" applyAlignment="1">
      <alignment shrinkToFit="1"/>
    </xf>
    <xf numFmtId="0" fontId="5" fillId="0" borderId="0" xfId="0" applyFont="1" applyFill="1" applyBorder="1" applyAlignment="1">
      <alignment vertical="top" wrapText="1"/>
    </xf>
    <xf numFmtId="0" fontId="5" fillId="0" borderId="0" xfId="0" applyFont="1" applyFill="1" applyAlignment="1">
      <alignment vertical="top"/>
    </xf>
    <xf numFmtId="0" fontId="5" fillId="24" borderId="22" xfId="0" applyFont="1" applyFill="1" applyBorder="1" applyAlignment="1">
      <alignment shrinkToFit="1"/>
    </xf>
    <xf numFmtId="180" fontId="5" fillId="24" borderId="22" xfId="35" applyNumberFormat="1" applyFont="1" applyFill="1" applyBorder="1" applyAlignment="1">
      <alignment shrinkToFit="1"/>
    </xf>
    <xf numFmtId="57" fontId="5" fillId="24" borderId="22" xfId="0" applyNumberFormat="1" applyFont="1" applyFill="1" applyBorder="1" applyAlignment="1">
      <alignment shrinkToFit="1"/>
    </xf>
    <xf numFmtId="198" fontId="5" fillId="24" borderId="22" xfId="0" applyNumberFormat="1" applyFont="1" applyFill="1" applyBorder="1" applyAlignment="1">
      <alignment shrinkToFit="1"/>
    </xf>
    <xf numFmtId="198" fontId="5" fillId="24" borderId="28" xfId="0" applyNumberFormat="1" applyFont="1" applyFill="1" applyBorder="1" applyAlignment="1">
      <alignment shrinkToFit="1"/>
    </xf>
    <xf numFmtId="43" fontId="5" fillId="24" borderId="22" xfId="0" applyNumberFormat="1" applyFont="1" applyFill="1" applyBorder="1" applyAlignment="1">
      <alignment shrinkToFit="1"/>
    </xf>
    <xf numFmtId="191" fontId="5" fillId="24" borderId="22" xfId="0" applyNumberFormat="1" applyFont="1" applyFill="1" applyBorder="1" applyAlignment="1">
      <alignment shrinkToFit="1"/>
    </xf>
    <xf numFmtId="180" fontId="5" fillId="24" borderId="23" xfId="0" applyNumberFormat="1" applyFont="1" applyFill="1" applyBorder="1" applyAlignment="1">
      <alignment shrinkToFit="1"/>
    </xf>
    <xf numFmtId="180" fontId="5" fillId="24" borderId="22" xfId="0" applyNumberFormat="1" applyFont="1" applyFill="1" applyBorder="1" applyAlignment="1">
      <alignment shrinkToFit="1"/>
    </xf>
    <xf numFmtId="0" fontId="5" fillId="24" borderId="0" xfId="0" applyFont="1" applyFill="1" applyBorder="1" applyAlignment="1">
      <alignment/>
    </xf>
    <xf numFmtId="0" fontId="9" fillId="24" borderId="22" xfId="0" applyFont="1" applyFill="1" applyBorder="1" applyAlignment="1">
      <alignment wrapText="1" shrinkToFit="1"/>
    </xf>
    <xf numFmtId="0" fontId="5" fillId="24" borderId="22" xfId="0" applyFont="1" applyFill="1" applyBorder="1" applyAlignment="1">
      <alignment/>
    </xf>
    <xf numFmtId="180" fontId="5" fillId="24" borderId="22" xfId="0" applyNumberFormat="1" applyFont="1" applyFill="1" applyBorder="1" applyAlignment="1">
      <alignment/>
    </xf>
    <xf numFmtId="0" fontId="5" fillId="24" borderId="0" xfId="0" applyFont="1" applyFill="1" applyAlignment="1">
      <alignment/>
    </xf>
    <xf numFmtId="196" fontId="5" fillId="24" borderId="22" xfId="0" applyNumberFormat="1" applyFont="1" applyFill="1" applyBorder="1" applyAlignment="1">
      <alignment shrinkToFit="1"/>
    </xf>
    <xf numFmtId="41" fontId="5" fillId="0" borderId="11" xfId="0" applyNumberFormat="1" applyFont="1" applyFill="1" applyBorder="1" applyAlignment="1">
      <alignment wrapText="1"/>
    </xf>
    <xf numFmtId="0" fontId="5" fillId="0" borderId="0" xfId="0" applyFont="1" applyFill="1" applyAlignment="1">
      <alignment/>
    </xf>
    <xf numFmtId="0" fontId="5" fillId="0" borderId="13" xfId="0" applyFont="1" applyFill="1" applyBorder="1" applyAlignment="1">
      <alignment/>
    </xf>
    <xf numFmtId="0" fontId="5" fillId="0" borderId="0" xfId="0" applyFont="1" applyFill="1" applyAlignment="1">
      <alignment horizontal="left"/>
    </xf>
    <xf numFmtId="0" fontId="12" fillId="0" borderId="0" xfId="0" applyFont="1" applyFill="1" applyAlignment="1">
      <alignment horizontal="left"/>
    </xf>
    <xf numFmtId="0" fontId="4" fillId="0" borderId="0" xfId="0" applyFont="1" applyFill="1" applyAlignment="1">
      <alignment horizontal="left"/>
    </xf>
    <xf numFmtId="0" fontId="5" fillId="0" borderId="0" xfId="0" applyFont="1" applyFill="1" applyBorder="1" applyAlignment="1">
      <alignment horizontal="left" vertical="top"/>
    </xf>
    <xf numFmtId="0" fontId="5" fillId="0" borderId="20" xfId="0" applyFont="1" applyFill="1" applyBorder="1" applyAlignment="1">
      <alignment vertical="top"/>
    </xf>
    <xf numFmtId="0" fontId="5" fillId="0" borderId="0" xfId="0" applyFont="1" applyFill="1" applyBorder="1" applyAlignment="1">
      <alignment horizontal="left"/>
    </xf>
    <xf numFmtId="41" fontId="5" fillId="0" borderId="31" xfId="0" applyNumberFormat="1" applyFont="1" applyFill="1" applyBorder="1" applyAlignment="1">
      <alignment wrapText="1"/>
    </xf>
    <xf numFmtId="41" fontId="5" fillId="0" borderId="0" xfId="0" applyNumberFormat="1" applyFont="1" applyFill="1" applyBorder="1" applyAlignment="1">
      <alignment horizontal="center" vertical="top" wrapText="1"/>
    </xf>
    <xf numFmtId="0" fontId="5" fillId="0" borderId="0" xfId="0" applyFont="1" applyFill="1" applyBorder="1" applyAlignment="1">
      <alignment/>
    </xf>
    <xf numFmtId="0" fontId="5" fillId="0" borderId="0" xfId="0" applyFont="1" applyFill="1" applyAlignment="1">
      <alignment/>
    </xf>
    <xf numFmtId="0" fontId="5" fillId="0" borderId="20" xfId="0" applyFont="1" applyFill="1" applyBorder="1" applyAlignment="1">
      <alignment horizontal="left"/>
    </xf>
    <xf numFmtId="0" fontId="14" fillId="0" borderId="0" xfId="0" applyFont="1" applyFill="1" applyAlignment="1">
      <alignment horizontal="left"/>
    </xf>
    <xf numFmtId="0" fontId="5" fillId="0" borderId="18" xfId="0" applyFont="1" applyFill="1" applyBorder="1" applyAlignment="1">
      <alignment horizontal="left"/>
    </xf>
    <xf numFmtId="0" fontId="5" fillId="0" borderId="19" xfId="0" applyFont="1" applyFill="1" applyBorder="1" applyAlignment="1">
      <alignment horizontal="left"/>
    </xf>
    <xf numFmtId="0" fontId="5" fillId="0" borderId="13" xfId="0" applyFont="1" applyFill="1" applyBorder="1" applyAlignment="1">
      <alignment horizontal="left"/>
    </xf>
    <xf numFmtId="0" fontId="5" fillId="0" borderId="0" xfId="0" applyFont="1" applyFill="1" applyBorder="1" applyAlignment="1">
      <alignment horizontal="right" vertical="top"/>
    </xf>
    <xf numFmtId="0" fontId="5" fillId="0" borderId="0" xfId="0" applyFont="1" applyFill="1" applyBorder="1" applyAlignment="1">
      <alignment horizontal="center"/>
    </xf>
    <xf numFmtId="0" fontId="5" fillId="0" borderId="0"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3" xfId="0" applyFont="1" applyFill="1" applyBorder="1" applyAlignment="1">
      <alignment horizontal="left" wrapText="1"/>
    </xf>
    <xf numFmtId="0" fontId="5" fillId="0" borderId="13" xfId="0" applyFont="1" applyFill="1" applyBorder="1" applyAlignment="1">
      <alignment vertical="top" wrapText="1"/>
    </xf>
    <xf numFmtId="0" fontId="5" fillId="0" borderId="10" xfId="0" applyFont="1" applyFill="1" applyBorder="1" applyAlignment="1">
      <alignment horizontal="left"/>
    </xf>
    <xf numFmtId="0" fontId="5" fillId="0" borderId="17" xfId="0" applyFont="1" applyFill="1" applyBorder="1" applyAlignment="1">
      <alignment horizontal="left"/>
    </xf>
    <xf numFmtId="0" fontId="5" fillId="0" borderId="18" xfId="0" applyFont="1" applyFill="1" applyBorder="1" applyAlignment="1">
      <alignment horizontal="left" vertical="top"/>
    </xf>
    <xf numFmtId="0" fontId="34" fillId="0" borderId="20" xfId="0" applyFont="1" applyFill="1" applyBorder="1" applyAlignment="1">
      <alignment horizontal="center" vertical="center"/>
    </xf>
    <xf numFmtId="0" fontId="5" fillId="0" borderId="0" xfId="0" applyFont="1" applyFill="1" applyBorder="1" applyAlignment="1">
      <alignment horizontal="right"/>
    </xf>
    <xf numFmtId="0" fontId="5" fillId="0" borderId="20"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left" vertical="center"/>
    </xf>
    <xf numFmtId="41" fontId="5" fillId="0" borderId="37" xfId="0" applyNumberFormat="1" applyFont="1" applyFill="1" applyBorder="1" applyAlignment="1">
      <alignment horizontal="left"/>
    </xf>
    <xf numFmtId="205" fontId="2" fillId="0" borderId="0" xfId="0" applyNumberFormat="1" applyFont="1" applyFill="1" applyAlignment="1">
      <alignment vertical="top"/>
    </xf>
    <xf numFmtId="0" fontId="5" fillId="0" borderId="17" xfId="0" applyFont="1" applyFill="1" applyBorder="1" applyAlignment="1">
      <alignment vertical="top"/>
    </xf>
    <xf numFmtId="0" fontId="11" fillId="0" borderId="20" xfId="0" applyFont="1" applyFill="1" applyBorder="1" applyAlignment="1">
      <alignment horizontal="left"/>
    </xf>
    <xf numFmtId="41" fontId="5" fillId="0" borderId="31" xfId="0" applyNumberFormat="1" applyFont="1" applyFill="1" applyBorder="1" applyAlignment="1">
      <alignment horizontal="left"/>
    </xf>
    <xf numFmtId="182" fontId="5" fillId="0" borderId="38" xfId="0" applyNumberFormat="1" applyFont="1" applyFill="1" applyBorder="1" applyAlignment="1">
      <alignment horizontal="right"/>
    </xf>
    <xf numFmtId="41" fontId="5" fillId="0" borderId="0" xfId="0" applyNumberFormat="1" applyFont="1" applyFill="1" applyAlignment="1">
      <alignment horizontal="center" vertical="center"/>
    </xf>
    <xf numFmtId="41" fontId="5" fillId="0" borderId="38" xfId="0" applyNumberFormat="1" applyFont="1" applyFill="1" applyBorder="1" applyAlignment="1">
      <alignment horizontal="left"/>
    </xf>
    <xf numFmtId="41" fontId="5" fillId="0" borderId="31" xfId="0" applyNumberFormat="1" applyFont="1" applyFill="1" applyBorder="1" applyAlignment="1">
      <alignment horizontal="left" shrinkToFit="1"/>
    </xf>
    <xf numFmtId="41" fontId="5" fillId="0" borderId="32" xfId="0" applyNumberFormat="1" applyFont="1" applyFill="1" applyBorder="1" applyAlignment="1">
      <alignment horizontal="left"/>
    </xf>
    <xf numFmtId="182" fontId="5" fillId="0" borderId="34" xfId="0" applyNumberFormat="1" applyFont="1" applyFill="1" applyBorder="1" applyAlignment="1">
      <alignment horizontal="right"/>
    </xf>
    <xf numFmtId="0" fontId="5" fillId="0" borderId="0" xfId="0" applyFont="1" applyFill="1" applyAlignment="1">
      <alignment vertical="center"/>
    </xf>
    <xf numFmtId="182" fontId="5" fillId="8" borderId="28" xfId="0" applyNumberFormat="1" applyFont="1" applyFill="1" applyBorder="1" applyAlignment="1">
      <alignment horizontal="right" shrinkToFit="1"/>
    </xf>
    <xf numFmtId="182" fontId="5" fillId="12" borderId="28" xfId="0" applyNumberFormat="1" applyFont="1" applyFill="1" applyBorder="1" applyAlignment="1">
      <alignment horizontal="right" shrinkToFit="1"/>
    </xf>
    <xf numFmtId="41" fontId="5" fillId="12" borderId="22" xfId="35" applyNumberFormat="1" applyFont="1" applyFill="1" applyBorder="1" applyAlignment="1">
      <alignment shrinkToFit="1"/>
    </xf>
    <xf numFmtId="182" fontId="5" fillId="8" borderId="22" xfId="0" applyNumberFormat="1" applyFont="1" applyFill="1" applyBorder="1" applyAlignment="1">
      <alignment horizontal="right" shrinkToFit="1"/>
    </xf>
    <xf numFmtId="0" fontId="5" fillId="23" borderId="22" xfId="0" applyFont="1" applyFill="1" applyBorder="1" applyAlignment="1">
      <alignment shrinkToFit="1"/>
    </xf>
    <xf numFmtId="180" fontId="5" fillId="23" borderId="22" xfId="35" applyNumberFormat="1" applyFont="1" applyFill="1" applyBorder="1" applyAlignment="1">
      <alignment shrinkToFit="1"/>
    </xf>
    <xf numFmtId="57" fontId="5" fillId="23" borderId="22" xfId="0" applyNumberFormat="1" applyFont="1" applyFill="1" applyBorder="1" applyAlignment="1">
      <alignment shrinkToFit="1"/>
    </xf>
    <xf numFmtId="43" fontId="5" fillId="23" borderId="22" xfId="0" applyNumberFormat="1" applyFont="1" applyFill="1" applyBorder="1" applyAlignment="1">
      <alignment horizontal="right" shrinkToFit="1"/>
    </xf>
    <xf numFmtId="182" fontId="5" fillId="23" borderId="28" xfId="0" applyNumberFormat="1" applyFont="1" applyFill="1" applyBorder="1" applyAlignment="1">
      <alignment horizontal="right" shrinkToFit="1"/>
    </xf>
    <xf numFmtId="198" fontId="5" fillId="23" borderId="22" xfId="0" applyNumberFormat="1" applyFont="1" applyFill="1" applyBorder="1" applyAlignment="1">
      <alignment shrinkToFit="1"/>
    </xf>
    <xf numFmtId="198" fontId="5" fillId="23" borderId="28" xfId="0" applyNumberFormat="1" applyFont="1" applyFill="1" applyBorder="1" applyAlignment="1">
      <alignment shrinkToFit="1"/>
    </xf>
    <xf numFmtId="43" fontId="5" fillId="23" borderId="22" xfId="0" applyNumberFormat="1" applyFont="1" applyFill="1" applyBorder="1" applyAlignment="1">
      <alignment shrinkToFit="1"/>
    </xf>
    <xf numFmtId="191" fontId="5" fillId="23" borderId="22" xfId="0" applyNumberFormat="1" applyFont="1" applyFill="1" applyBorder="1" applyAlignment="1">
      <alignment shrinkToFit="1"/>
    </xf>
    <xf numFmtId="41" fontId="5" fillId="23" borderId="22" xfId="35" applyNumberFormat="1" applyFont="1" applyFill="1" applyBorder="1" applyAlignment="1">
      <alignment shrinkToFit="1"/>
    </xf>
    <xf numFmtId="180" fontId="5" fillId="23" borderId="23" xfId="0" applyNumberFormat="1" applyFont="1" applyFill="1" applyBorder="1" applyAlignment="1">
      <alignment shrinkToFit="1"/>
    </xf>
    <xf numFmtId="180" fontId="5" fillId="23" borderId="22" xfId="0" applyNumberFormat="1" applyFont="1" applyFill="1" applyBorder="1" applyAlignment="1">
      <alignment/>
    </xf>
    <xf numFmtId="0" fontId="5" fillId="23" borderId="0" xfId="0" applyFont="1" applyFill="1" applyBorder="1" applyAlignment="1">
      <alignment/>
    </xf>
    <xf numFmtId="180" fontId="22" fillId="23" borderId="37" xfId="35" applyNumberFormat="1" applyFont="1" applyFill="1" applyBorder="1" applyAlignment="1">
      <alignment shrinkToFit="1"/>
    </xf>
    <xf numFmtId="0" fontId="5" fillId="0" borderId="11" xfId="0" applyFont="1" applyFill="1" applyBorder="1" applyAlignment="1">
      <alignment horizontal="left"/>
    </xf>
    <xf numFmtId="0" fontId="5" fillId="0" borderId="13" xfId="0" applyFont="1" applyFill="1" applyBorder="1" applyAlignment="1">
      <alignment wrapText="1"/>
    </xf>
    <xf numFmtId="0" fontId="5" fillId="0" borderId="0" xfId="0" applyFont="1" applyFill="1" applyAlignment="1">
      <alignment horizontal="center" vertical="center"/>
    </xf>
    <xf numFmtId="41" fontId="5" fillId="0" borderId="12" xfId="0" applyNumberFormat="1" applyFont="1" applyFill="1" applyBorder="1" applyAlignment="1">
      <alignment horizontal="left"/>
    </xf>
    <xf numFmtId="182" fontId="5" fillId="0" borderId="11" xfId="35" applyNumberFormat="1" applyFont="1" applyFill="1" applyBorder="1" applyAlignment="1">
      <alignment/>
    </xf>
    <xf numFmtId="191" fontId="5" fillId="0" borderId="11" xfId="0" applyNumberFormat="1" applyFont="1" applyFill="1" applyBorder="1" applyAlignment="1">
      <alignment shrinkToFit="1"/>
    </xf>
    <xf numFmtId="182" fontId="5" fillId="0" borderId="11" xfId="0" applyNumberFormat="1" applyFont="1" applyFill="1" applyBorder="1" applyAlignment="1">
      <alignment/>
    </xf>
    <xf numFmtId="191" fontId="5" fillId="0" borderId="13" xfId="0" applyNumberFormat="1" applyFont="1" applyFill="1" applyBorder="1" applyAlignment="1">
      <alignment shrinkToFit="1"/>
    </xf>
    <xf numFmtId="196" fontId="5" fillId="0" borderId="31" xfId="0" applyNumberFormat="1" applyFont="1" applyFill="1" applyBorder="1" applyAlignment="1">
      <alignment shrinkToFit="1"/>
    </xf>
    <xf numFmtId="0" fontId="5" fillId="0" borderId="31" xfId="0" applyFont="1" applyFill="1" applyBorder="1" applyAlignment="1">
      <alignment horizontal="left"/>
    </xf>
    <xf numFmtId="182" fontId="5" fillId="0" borderId="31" xfId="35" applyNumberFormat="1" applyFont="1" applyFill="1" applyBorder="1" applyAlignment="1">
      <alignment/>
    </xf>
    <xf numFmtId="182" fontId="5" fillId="0" borderId="31" xfId="0" applyNumberFormat="1" applyFont="1" applyFill="1" applyBorder="1" applyAlignment="1">
      <alignment/>
    </xf>
    <xf numFmtId="196" fontId="5" fillId="0" borderId="38" xfId="0" applyNumberFormat="1" applyFont="1" applyFill="1" applyBorder="1" applyAlignment="1">
      <alignment shrinkToFit="1"/>
    </xf>
    <xf numFmtId="0" fontId="5" fillId="0" borderId="21" xfId="0" applyFont="1" applyFill="1" applyBorder="1" applyAlignment="1">
      <alignment horizontal="left"/>
    </xf>
    <xf numFmtId="196" fontId="5" fillId="0" borderId="32" xfId="0" applyNumberFormat="1" applyFont="1" applyFill="1" applyBorder="1" applyAlignment="1">
      <alignment shrinkToFit="1"/>
    </xf>
    <xf numFmtId="0" fontId="5" fillId="0" borderId="32" xfId="0" applyFont="1" applyFill="1" applyBorder="1" applyAlignment="1">
      <alignment horizontal="left"/>
    </xf>
    <xf numFmtId="182" fontId="5" fillId="0" borderId="32" xfId="35" applyNumberFormat="1" applyFont="1" applyFill="1" applyBorder="1" applyAlignment="1">
      <alignment/>
    </xf>
    <xf numFmtId="182" fontId="5" fillId="0" borderId="32" xfId="0" applyNumberFormat="1" applyFont="1" applyFill="1" applyBorder="1" applyAlignment="1">
      <alignment/>
    </xf>
    <xf numFmtId="196" fontId="5" fillId="0" borderId="34" xfId="0" applyNumberFormat="1" applyFont="1" applyFill="1" applyBorder="1" applyAlignment="1">
      <alignment shrinkToFit="1"/>
    </xf>
    <xf numFmtId="41" fontId="5" fillId="0" borderId="0" xfId="35" applyNumberFormat="1" applyFont="1" applyFill="1" applyBorder="1" applyAlignment="1">
      <alignment horizontal="left"/>
    </xf>
    <xf numFmtId="196" fontId="5" fillId="0" borderId="0" xfId="0" applyNumberFormat="1" applyFont="1" applyFill="1" applyBorder="1" applyAlignment="1">
      <alignment horizontal="left"/>
    </xf>
    <xf numFmtId="41" fontId="5" fillId="0" borderId="0" xfId="35" applyNumberFormat="1" applyFont="1" applyFill="1" applyAlignment="1">
      <alignment horizontal="left"/>
    </xf>
    <xf numFmtId="196" fontId="5" fillId="0" borderId="0" xfId="0" applyNumberFormat="1" applyFont="1" applyFill="1" applyAlignment="1">
      <alignment horizontal="left"/>
    </xf>
    <xf numFmtId="0" fontId="5" fillId="0" borderId="18" xfId="0" applyFont="1" applyFill="1" applyBorder="1" applyAlignment="1">
      <alignment vertical="top"/>
    </xf>
    <xf numFmtId="0" fontId="5" fillId="0" borderId="0" xfId="0" applyFont="1" applyFill="1" applyBorder="1" applyAlignment="1">
      <alignment vertical="top"/>
    </xf>
    <xf numFmtId="0" fontId="5" fillId="0" borderId="20" xfId="0" applyFont="1" applyFill="1" applyBorder="1" applyAlignment="1">
      <alignment vertical="center"/>
    </xf>
    <xf numFmtId="0" fontId="5" fillId="0" borderId="20" xfId="0" applyFont="1" applyFill="1" applyBorder="1" applyAlignment="1">
      <alignment/>
    </xf>
    <xf numFmtId="0" fontId="5" fillId="0" borderId="21" xfId="0" applyFont="1" applyFill="1" applyBorder="1" applyAlignment="1">
      <alignment/>
    </xf>
    <xf numFmtId="0" fontId="5" fillId="0" borderId="10" xfId="0" applyFont="1" applyFill="1" applyBorder="1" applyAlignment="1">
      <alignment/>
    </xf>
    <xf numFmtId="0" fontId="5" fillId="0" borderId="16" xfId="0" applyFont="1" applyFill="1" applyBorder="1" applyAlignment="1">
      <alignment/>
    </xf>
    <xf numFmtId="43" fontId="5" fillId="0" borderId="11" xfId="0" applyNumberFormat="1" applyFont="1" applyFill="1" applyBorder="1" applyAlignment="1">
      <alignment horizontal="center" shrinkToFit="1"/>
    </xf>
    <xf numFmtId="0" fontId="5" fillId="0" borderId="11" xfId="0" applyFont="1" applyFill="1" applyBorder="1" applyAlignment="1">
      <alignment wrapText="1"/>
    </xf>
    <xf numFmtId="182" fontId="5" fillId="0" borderId="13" xfId="0" applyNumberFormat="1" applyFont="1" applyFill="1" applyBorder="1" applyAlignment="1">
      <alignment wrapText="1"/>
    </xf>
    <xf numFmtId="0" fontId="5" fillId="0" borderId="12" xfId="0" applyFont="1" applyFill="1" applyBorder="1" applyAlignment="1">
      <alignment wrapText="1"/>
    </xf>
    <xf numFmtId="0" fontId="5" fillId="0" borderId="11" xfId="0" applyFont="1" applyFill="1" applyBorder="1" applyAlignment="1">
      <alignment vertical="top" wrapText="1"/>
    </xf>
    <xf numFmtId="0" fontId="5" fillId="0" borderId="0" xfId="0" applyFont="1" applyFill="1" applyAlignment="1">
      <alignment horizontal="center"/>
    </xf>
    <xf numFmtId="0" fontId="5" fillId="0" borderId="12" xfId="0" applyFont="1" applyFill="1" applyBorder="1" applyAlignment="1">
      <alignment vertical="top" wrapText="1"/>
    </xf>
    <xf numFmtId="0" fontId="5" fillId="0" borderId="14" xfId="0" applyFont="1" applyFill="1" applyBorder="1" applyAlignment="1">
      <alignment vertical="top" wrapText="1"/>
    </xf>
    <xf numFmtId="0" fontId="5" fillId="0" borderId="15" xfId="0" applyFont="1" applyFill="1" applyBorder="1" applyAlignment="1">
      <alignment vertical="top" wrapText="1"/>
    </xf>
    <xf numFmtId="0" fontId="5" fillId="0" borderId="15" xfId="0" applyFont="1" applyFill="1" applyBorder="1" applyAlignment="1">
      <alignment wrapText="1"/>
    </xf>
    <xf numFmtId="41" fontId="5" fillId="0" borderId="15" xfId="0" applyNumberFormat="1" applyFont="1" applyFill="1" applyBorder="1" applyAlignment="1">
      <alignment wrapText="1"/>
    </xf>
    <xf numFmtId="43" fontId="5" fillId="0" borderId="15" xfId="0" applyNumberFormat="1" applyFont="1" applyFill="1" applyBorder="1" applyAlignment="1">
      <alignment horizontal="center" shrinkToFit="1"/>
    </xf>
    <xf numFmtId="182" fontId="5" fillId="0" borderId="16" xfId="0" applyNumberFormat="1" applyFont="1" applyFill="1" applyBorder="1" applyAlignment="1">
      <alignment wrapText="1"/>
    </xf>
    <xf numFmtId="41" fontId="5" fillId="0" borderId="0" xfId="0" applyNumberFormat="1" applyFont="1" applyFill="1" applyAlignment="1">
      <alignment/>
    </xf>
    <xf numFmtId="43" fontId="5" fillId="0" borderId="0" xfId="0" applyNumberFormat="1" applyFont="1" applyFill="1" applyAlignment="1">
      <alignment horizontal="center"/>
    </xf>
    <xf numFmtId="41" fontId="5" fillId="0" borderId="31" xfId="34" applyNumberFormat="1" applyFont="1" applyFill="1" applyBorder="1" applyAlignment="1">
      <alignment vertical="center" shrinkToFit="1"/>
      <protection/>
    </xf>
    <xf numFmtId="0" fontId="5" fillId="0" borderId="14" xfId="0" applyFont="1" applyFill="1" applyBorder="1" applyAlignment="1">
      <alignment/>
    </xf>
    <xf numFmtId="182" fontId="5" fillId="0" borderId="32" xfId="34" applyNumberFormat="1" applyFont="1" applyFill="1" applyBorder="1" applyAlignment="1">
      <alignment vertical="center" shrinkToFit="1"/>
      <protection/>
    </xf>
    <xf numFmtId="0" fontId="5" fillId="0" borderId="34" xfId="0" applyFont="1" applyFill="1" applyBorder="1" applyAlignment="1">
      <alignment/>
    </xf>
    <xf numFmtId="182" fontId="5" fillId="0" borderId="0" xfId="0" applyNumberFormat="1" applyFont="1" applyFill="1" applyBorder="1" applyAlignment="1">
      <alignment/>
    </xf>
    <xf numFmtId="0" fontId="5" fillId="0" borderId="11" xfId="0" applyFont="1" applyFill="1" applyBorder="1" applyAlignment="1">
      <alignment horizontal="center" vertical="center" wrapText="1"/>
    </xf>
    <xf numFmtId="41" fontId="5" fillId="0" borderId="11" xfId="35" applyNumberFormat="1" applyFont="1" applyFill="1" applyBorder="1" applyAlignment="1">
      <alignment wrapText="1"/>
    </xf>
    <xf numFmtId="182" fontId="5" fillId="0" borderId="0" xfId="0" applyNumberFormat="1" applyFont="1" applyFill="1" applyAlignment="1">
      <alignment horizontal="center"/>
    </xf>
    <xf numFmtId="0" fontId="5" fillId="0" borderId="13" xfId="0" applyFont="1" applyFill="1" applyBorder="1" applyAlignment="1">
      <alignment shrinkToFit="1"/>
    </xf>
    <xf numFmtId="0" fontId="8" fillId="0" borderId="12" xfId="0" applyFont="1" applyFill="1" applyBorder="1" applyAlignment="1">
      <alignment wrapText="1"/>
    </xf>
    <xf numFmtId="0" fontId="11" fillId="0" borderId="12" xfId="0" applyFont="1" applyFill="1" applyBorder="1" applyAlignment="1">
      <alignment wrapText="1"/>
    </xf>
    <xf numFmtId="0" fontId="5" fillId="0" borderId="14" xfId="0" applyFont="1" applyFill="1" applyBorder="1" applyAlignment="1">
      <alignment wrapText="1"/>
    </xf>
    <xf numFmtId="0" fontId="5" fillId="0" borderId="15" xfId="0" applyFont="1" applyFill="1" applyBorder="1" applyAlignment="1">
      <alignment horizontal="center" vertical="center" wrapText="1"/>
    </xf>
    <xf numFmtId="41" fontId="5" fillId="0" borderId="15" xfId="35" applyNumberFormat="1" applyFont="1" applyFill="1" applyBorder="1" applyAlignment="1">
      <alignment wrapText="1"/>
    </xf>
    <xf numFmtId="0" fontId="5" fillId="0" borderId="16" xfId="0" applyFont="1" applyFill="1" applyBorder="1" applyAlignment="1">
      <alignment wrapText="1"/>
    </xf>
    <xf numFmtId="41" fontId="5" fillId="0" borderId="0" xfId="35" applyNumberFormat="1" applyFont="1" applyFill="1" applyAlignment="1">
      <alignment/>
    </xf>
    <xf numFmtId="43" fontId="5" fillId="0" borderId="0" xfId="35" applyNumberFormat="1" applyFont="1" applyFill="1" applyAlignment="1">
      <alignment/>
    </xf>
    <xf numFmtId="0" fontId="5" fillId="0" borderId="12" xfId="0" applyFont="1" applyFill="1" applyBorder="1" applyAlignment="1">
      <alignment horizontal="justify" wrapText="1"/>
    </xf>
    <xf numFmtId="0" fontId="5" fillId="0" borderId="13" xfId="0" applyFont="1" applyFill="1" applyBorder="1" applyAlignment="1">
      <alignment horizontal="justify" wrapText="1"/>
    </xf>
    <xf numFmtId="41" fontId="5" fillId="0" borderId="11" xfId="35" applyNumberFormat="1" applyFont="1" applyFill="1" applyBorder="1" applyAlignment="1">
      <alignment vertical="top" wrapText="1"/>
    </xf>
    <xf numFmtId="0" fontId="5" fillId="0" borderId="13" xfId="0" applyFont="1" applyFill="1" applyBorder="1" applyAlignment="1">
      <alignment horizontal="justify" vertical="top" wrapText="1"/>
    </xf>
    <xf numFmtId="0" fontId="5" fillId="0" borderId="38" xfId="0" applyFont="1" applyFill="1" applyBorder="1" applyAlignment="1">
      <alignment horizontal="justify" wrapText="1"/>
    </xf>
    <xf numFmtId="0" fontId="0" fillId="0" borderId="38" xfId="0" applyFill="1" applyBorder="1" applyAlignment="1">
      <alignment horizontal="justify" wrapText="1"/>
    </xf>
    <xf numFmtId="0" fontId="5" fillId="0" borderId="14" xfId="0" applyFont="1" applyFill="1" applyBorder="1" applyAlignment="1">
      <alignment horizontal="justify" wrapText="1"/>
    </xf>
    <xf numFmtId="0" fontId="5" fillId="0" borderId="16" xfId="0" applyFont="1" applyFill="1" applyBorder="1" applyAlignment="1">
      <alignment horizontal="justify" wrapText="1"/>
    </xf>
    <xf numFmtId="180" fontId="5" fillId="0" borderId="0" xfId="35" applyNumberFormat="1" applyFont="1" applyFill="1" applyAlignment="1">
      <alignment/>
    </xf>
    <xf numFmtId="0" fontId="5" fillId="0" borderId="10" xfId="0" applyFont="1" applyFill="1" applyBorder="1" applyAlignment="1">
      <alignment/>
    </xf>
    <xf numFmtId="180" fontId="5" fillId="0" borderId="0" xfId="35" applyNumberFormat="1" applyFont="1" applyFill="1" applyBorder="1" applyAlignment="1">
      <alignment/>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3" xfId="0" applyFont="1" applyFill="1" applyBorder="1" applyAlignment="1">
      <alignment vertical="top"/>
    </xf>
    <xf numFmtId="0" fontId="5" fillId="0" borderId="20" xfId="0" applyFont="1" applyFill="1" applyBorder="1" applyAlignment="1">
      <alignment horizontal="right" vertical="top"/>
    </xf>
    <xf numFmtId="0" fontId="5" fillId="0" borderId="0" xfId="0" applyFont="1" applyFill="1" applyBorder="1" applyAlignment="1">
      <alignment vertical="center"/>
    </xf>
    <xf numFmtId="0" fontId="5" fillId="0" borderId="20" xfId="0" applyFont="1" applyFill="1" applyBorder="1" applyAlignment="1">
      <alignment horizontal="right" vertical="center"/>
    </xf>
    <xf numFmtId="0" fontId="5" fillId="0" borderId="21" xfId="0" applyFont="1" applyFill="1" applyBorder="1" applyAlignment="1">
      <alignment horizontal="right" vertical="top"/>
    </xf>
    <xf numFmtId="0" fontId="5" fillId="0" borderId="16" xfId="0" applyFont="1" applyFill="1" applyBorder="1" applyAlignment="1">
      <alignment vertical="top"/>
    </xf>
    <xf numFmtId="0" fontId="5" fillId="0" borderId="0" xfId="33" applyFont="1" applyFill="1" applyBorder="1" applyAlignment="1">
      <alignment vertical="center"/>
      <protection/>
    </xf>
    <xf numFmtId="49" fontId="5" fillId="0" borderId="20" xfId="0" applyNumberFormat="1" applyFont="1" applyFill="1" applyBorder="1" applyAlignment="1">
      <alignment horizontal="right" vertical="center"/>
    </xf>
    <xf numFmtId="0" fontId="5" fillId="0" borderId="17" xfId="0" applyFont="1" applyFill="1" applyBorder="1" applyAlignment="1">
      <alignment horizontal="right" vertical="center"/>
    </xf>
    <xf numFmtId="0" fontId="5" fillId="0" borderId="18" xfId="33" applyFont="1" applyFill="1" applyBorder="1" applyAlignment="1">
      <alignment vertical="center"/>
      <protection/>
    </xf>
    <xf numFmtId="0" fontId="5" fillId="0" borderId="21" xfId="0" applyFont="1" applyFill="1" applyBorder="1" applyAlignment="1">
      <alignment vertical="center"/>
    </xf>
    <xf numFmtId="0" fontId="5" fillId="0" borderId="10" xfId="0" applyFont="1" applyFill="1" applyBorder="1" applyAlignment="1">
      <alignment vertical="top"/>
    </xf>
    <xf numFmtId="41" fontId="5" fillId="0" borderId="13" xfId="35" applyNumberFormat="1" applyFont="1" applyFill="1" applyBorder="1" applyAlignment="1">
      <alignment wrapText="1"/>
    </xf>
    <xf numFmtId="0" fontId="5" fillId="0" borderId="31" xfId="0" applyFont="1" applyFill="1" applyBorder="1" applyAlignment="1">
      <alignment horizontal="left" vertical="top"/>
    </xf>
    <xf numFmtId="0" fontId="5" fillId="0" borderId="32" xfId="0" applyFont="1" applyFill="1" applyBorder="1" applyAlignment="1">
      <alignment horizontal="left" vertical="top"/>
    </xf>
    <xf numFmtId="41" fontId="5" fillId="0" borderId="16" xfId="35" applyNumberFormat="1" applyFont="1" applyFill="1" applyBorder="1" applyAlignment="1">
      <alignment wrapText="1"/>
    </xf>
    <xf numFmtId="180" fontId="5" fillId="0" borderId="0" xfId="35" applyNumberFormat="1" applyFont="1" applyFill="1" applyAlignment="1">
      <alignment/>
    </xf>
    <xf numFmtId="41" fontId="5" fillId="0" borderId="38" xfId="0" applyNumberFormat="1" applyFont="1" applyFill="1" applyBorder="1" applyAlignment="1">
      <alignment wrapText="1"/>
    </xf>
    <xf numFmtId="41" fontId="15" fillId="0" borderId="12" xfId="0" applyNumberFormat="1" applyFont="1" applyFill="1" applyBorder="1" applyAlignment="1">
      <alignment wrapText="1"/>
    </xf>
    <xf numFmtId="41" fontId="5" fillId="0" borderId="31" xfId="0" applyNumberFormat="1" applyFont="1" applyFill="1" applyBorder="1" applyAlignment="1">
      <alignment vertical="top" wrapText="1"/>
    </xf>
    <xf numFmtId="0" fontId="15" fillId="0" borderId="14" xfId="0" applyFont="1" applyFill="1" applyBorder="1" applyAlignment="1">
      <alignment horizontal="distributed" vertical="center" wrapText="1"/>
    </xf>
    <xf numFmtId="0" fontId="5" fillId="0" borderId="32" xfId="0" applyNumberFormat="1" applyFont="1" applyFill="1" applyBorder="1" applyAlignment="1">
      <alignment vertical="center" wrapText="1"/>
    </xf>
    <xf numFmtId="41" fontId="5" fillId="0" borderId="32" xfId="0" applyNumberFormat="1" applyFont="1" applyFill="1" applyBorder="1" applyAlignment="1">
      <alignment vertical="center" wrapText="1"/>
    </xf>
    <xf numFmtId="41" fontId="5" fillId="0" borderId="32" xfId="0" applyNumberFormat="1" applyFont="1" applyFill="1" applyBorder="1" applyAlignment="1">
      <alignment vertical="center" shrinkToFit="1"/>
    </xf>
    <xf numFmtId="41" fontId="5" fillId="0" borderId="34" xfId="0" applyNumberFormat="1" applyFont="1" applyFill="1" applyBorder="1" applyAlignment="1">
      <alignment vertical="center" wrapText="1"/>
    </xf>
    <xf numFmtId="198" fontId="5" fillId="0" borderId="0" xfId="0" applyNumberFormat="1" applyFont="1" applyFill="1" applyAlignment="1">
      <alignment/>
    </xf>
    <xf numFmtId="41" fontId="5" fillId="0" borderId="11" xfId="0" applyNumberFormat="1" applyFont="1" applyFill="1" applyBorder="1" applyAlignment="1">
      <alignment vertical="top" wrapText="1"/>
    </xf>
    <xf numFmtId="0" fontId="15" fillId="0" borderId="12" xfId="0" applyFont="1" applyFill="1" applyBorder="1" applyAlignment="1">
      <alignment wrapText="1"/>
    </xf>
    <xf numFmtId="41" fontId="5" fillId="0" borderId="13" xfId="0" applyNumberFormat="1" applyFont="1" applyFill="1" applyBorder="1" applyAlignment="1">
      <alignment vertical="top" wrapText="1"/>
    </xf>
    <xf numFmtId="41" fontId="5" fillId="0" borderId="38" xfId="0" applyNumberFormat="1" applyFont="1" applyFill="1" applyBorder="1" applyAlignment="1">
      <alignment vertical="top" wrapText="1"/>
    </xf>
    <xf numFmtId="0" fontId="15" fillId="0" borderId="14" xfId="0" applyFont="1" applyFill="1" applyBorder="1" applyAlignment="1">
      <alignment horizontal="distributed" vertical="center" shrinkToFit="1"/>
    </xf>
    <xf numFmtId="41" fontId="5" fillId="0" borderId="15" xfId="0" applyNumberFormat="1" applyFont="1" applyFill="1" applyBorder="1" applyAlignment="1">
      <alignment vertical="center" shrinkToFit="1"/>
    </xf>
    <xf numFmtId="43" fontId="5" fillId="0" borderId="32" xfId="0" applyNumberFormat="1" applyFont="1" applyFill="1" applyBorder="1" applyAlignment="1">
      <alignment vertical="center" shrinkToFit="1"/>
    </xf>
    <xf numFmtId="43" fontId="5" fillId="0" borderId="34" xfId="0" applyNumberFormat="1" applyFont="1" applyFill="1" applyBorder="1" applyAlignment="1">
      <alignment vertical="center" shrinkToFit="1"/>
    </xf>
    <xf numFmtId="0" fontId="29" fillId="0" borderId="12" xfId="0" applyFont="1" applyFill="1" applyBorder="1" applyAlignment="1">
      <alignment wrapText="1"/>
    </xf>
    <xf numFmtId="43" fontId="8" fillId="0" borderId="11" xfId="0" applyNumberFormat="1" applyFont="1" applyFill="1" applyBorder="1" applyAlignment="1">
      <alignment shrinkToFit="1"/>
    </xf>
    <xf numFmtId="43" fontId="8" fillId="0" borderId="11" xfId="0" applyNumberFormat="1" applyFont="1" applyFill="1" applyBorder="1" applyAlignment="1">
      <alignment wrapText="1"/>
    </xf>
    <xf numFmtId="41" fontId="8" fillId="0" borderId="11" xfId="0" applyNumberFormat="1" applyFont="1" applyFill="1" applyBorder="1" applyAlignment="1">
      <alignment shrinkToFit="1"/>
    </xf>
    <xf numFmtId="43" fontId="8" fillId="0" borderId="13" xfId="0" applyNumberFormat="1" applyFont="1" applyFill="1" applyBorder="1" applyAlignment="1">
      <alignment shrinkToFit="1"/>
    </xf>
    <xf numFmtId="0" fontId="29" fillId="0" borderId="14" xfId="0" applyFont="1" applyFill="1" applyBorder="1" applyAlignment="1">
      <alignment horizontal="distributed" wrapText="1"/>
    </xf>
    <xf numFmtId="182" fontId="8" fillId="0" borderId="15" xfId="0" applyNumberFormat="1" applyFont="1" applyFill="1" applyBorder="1" applyAlignment="1">
      <alignment shrinkToFit="1"/>
    </xf>
    <xf numFmtId="43" fontId="8" fillId="0" borderId="15" xfId="0" applyNumberFormat="1" applyFont="1" applyFill="1" applyBorder="1" applyAlignment="1">
      <alignment shrinkToFit="1"/>
    </xf>
    <xf numFmtId="43" fontId="20" fillId="0" borderId="15" xfId="0" applyNumberFormat="1" applyFont="1" applyFill="1" applyBorder="1" applyAlignment="1">
      <alignment wrapText="1"/>
    </xf>
    <xf numFmtId="41" fontId="8" fillId="0" borderId="15" xfId="0" applyNumberFormat="1" applyFont="1" applyFill="1" applyBorder="1" applyAlignment="1">
      <alignment shrinkToFit="1"/>
    </xf>
    <xf numFmtId="190" fontId="8" fillId="0" borderId="32" xfId="0" applyNumberFormat="1" applyFont="1" applyFill="1" applyBorder="1" applyAlignment="1">
      <alignment shrinkToFit="1"/>
    </xf>
    <xf numFmtId="43" fontId="8" fillId="0" borderId="16" xfId="0" applyNumberFormat="1" applyFont="1" applyFill="1" applyBorder="1" applyAlignment="1">
      <alignment shrinkToFit="1"/>
    </xf>
    <xf numFmtId="0" fontId="8" fillId="0" borderId="12" xfId="0" applyFont="1" applyFill="1" applyBorder="1" applyAlignment="1">
      <alignment shrinkToFit="1"/>
    </xf>
    <xf numFmtId="41" fontId="8" fillId="0" borderId="31" xfId="0" applyNumberFormat="1" applyFont="1" applyFill="1" applyBorder="1" applyAlignment="1">
      <alignment wrapText="1"/>
    </xf>
    <xf numFmtId="41" fontId="8" fillId="0" borderId="38" xfId="0" applyNumberFormat="1" applyFont="1" applyFill="1" applyBorder="1" applyAlignment="1">
      <alignment wrapText="1"/>
    </xf>
    <xf numFmtId="0" fontId="19" fillId="0" borderId="12" xfId="0" applyFont="1" applyFill="1" applyBorder="1" applyAlignment="1">
      <alignment shrinkToFit="1"/>
    </xf>
    <xf numFmtId="41" fontId="8" fillId="0" borderId="31" xfId="0" applyNumberFormat="1" applyFont="1" applyFill="1" applyBorder="1" applyAlignment="1">
      <alignment horizontal="center" wrapText="1"/>
    </xf>
    <xf numFmtId="0" fontId="20" fillId="0" borderId="12" xfId="0" applyFont="1" applyFill="1" applyBorder="1" applyAlignment="1">
      <alignment shrinkToFit="1"/>
    </xf>
    <xf numFmtId="0" fontId="8" fillId="0" borderId="12" xfId="0" applyFont="1" applyFill="1" applyBorder="1" applyAlignment="1">
      <alignment horizontal="justify" wrapText="1"/>
    </xf>
    <xf numFmtId="41" fontId="8" fillId="0" borderId="31" xfId="0" applyNumberFormat="1" applyFont="1" applyFill="1" applyBorder="1" applyAlignment="1">
      <alignment vertical="center" wrapText="1"/>
    </xf>
    <xf numFmtId="41" fontId="8" fillId="0" borderId="38" xfId="0" applyNumberFormat="1" applyFont="1" applyFill="1" applyBorder="1" applyAlignment="1">
      <alignment vertical="center" wrapText="1"/>
    </xf>
    <xf numFmtId="0" fontId="8" fillId="0" borderId="14" xfId="0" applyFont="1" applyFill="1" applyBorder="1" applyAlignment="1">
      <alignment horizontal="justify" vertical="top" wrapText="1"/>
    </xf>
    <xf numFmtId="41" fontId="8" fillId="0" borderId="32" xfId="0" applyNumberFormat="1" applyFont="1" applyFill="1" applyBorder="1" applyAlignment="1">
      <alignment vertical="center" wrapText="1"/>
    </xf>
    <xf numFmtId="41" fontId="8" fillId="0" borderId="34" xfId="0" applyNumberFormat="1" applyFont="1" applyFill="1" applyBorder="1" applyAlignment="1">
      <alignment vertical="center" wrapText="1"/>
    </xf>
    <xf numFmtId="0" fontId="2" fillId="0" borderId="0" xfId="0" applyFont="1" applyFill="1" applyAlignment="1">
      <alignment/>
    </xf>
    <xf numFmtId="0" fontId="5" fillId="0" borderId="12" xfId="0" applyFont="1" applyFill="1" applyBorder="1" applyAlignment="1">
      <alignment vertical="center" wrapText="1"/>
    </xf>
    <xf numFmtId="0" fontId="5" fillId="0" borderId="39" xfId="0" applyFont="1" applyFill="1" applyBorder="1" applyAlignment="1">
      <alignment shrinkToFit="1"/>
    </xf>
    <xf numFmtId="41" fontId="5" fillId="0" borderId="40" xfId="35" applyNumberFormat="1" applyFont="1" applyFill="1" applyBorder="1" applyAlignment="1">
      <alignment shrinkToFit="1"/>
    </xf>
    <xf numFmtId="41" fontId="5" fillId="0" borderId="24" xfId="35" applyNumberFormat="1" applyFont="1" applyFill="1" applyBorder="1" applyAlignment="1">
      <alignment shrinkToFit="1"/>
    </xf>
    <xf numFmtId="41" fontId="5" fillId="0" borderId="41" xfId="35" applyNumberFormat="1" applyFont="1" applyFill="1" applyBorder="1" applyAlignment="1">
      <alignment shrinkToFit="1"/>
    </xf>
    <xf numFmtId="0" fontId="5" fillId="0" borderId="12" xfId="0" applyFont="1" applyFill="1" applyBorder="1" applyAlignment="1">
      <alignment shrinkToFit="1"/>
    </xf>
    <xf numFmtId="41" fontId="5" fillId="0" borderId="11" xfId="35" applyNumberFormat="1" applyFont="1" applyFill="1" applyBorder="1" applyAlignment="1">
      <alignment shrinkToFit="1"/>
    </xf>
    <xf numFmtId="41" fontId="5" fillId="0" borderId="11" xfId="35" applyNumberFormat="1" applyFont="1" applyFill="1" applyBorder="1" applyAlignment="1">
      <alignment horizontal="center" shrinkToFit="1"/>
    </xf>
    <xf numFmtId="41" fontId="5" fillId="0" borderId="31" xfId="35" applyNumberFormat="1" applyFont="1" applyFill="1" applyBorder="1" applyAlignment="1">
      <alignment shrinkToFit="1"/>
    </xf>
    <xf numFmtId="41" fontId="5" fillId="0" borderId="13" xfId="35" applyNumberFormat="1" applyFont="1" applyFill="1" applyBorder="1" applyAlignment="1">
      <alignment horizontal="center" shrinkToFit="1"/>
    </xf>
    <xf numFmtId="41" fontId="5" fillId="0" borderId="11" xfId="35" applyNumberFormat="1" applyFont="1" applyFill="1" applyBorder="1" applyAlignment="1">
      <alignment vertical="center" shrinkToFit="1"/>
    </xf>
    <xf numFmtId="41" fontId="5" fillId="0" borderId="31" xfId="35" applyNumberFormat="1" applyFont="1" applyFill="1" applyBorder="1" applyAlignment="1">
      <alignment vertical="center" shrinkToFit="1"/>
    </xf>
    <xf numFmtId="41" fontId="5" fillId="0" borderId="13" xfId="35" applyNumberFormat="1" applyFont="1" applyFill="1" applyBorder="1" applyAlignment="1">
      <alignment vertical="center" shrinkToFit="1"/>
    </xf>
    <xf numFmtId="0" fontId="5" fillId="0" borderId="14" xfId="0" applyFont="1" applyFill="1" applyBorder="1" applyAlignment="1">
      <alignment horizontal="distributed" vertical="center" wrapText="1"/>
    </xf>
    <xf numFmtId="41" fontId="5" fillId="0" borderId="32" xfId="35" applyNumberFormat="1" applyFont="1" applyFill="1" applyBorder="1" applyAlignment="1">
      <alignment vertical="center" shrinkToFit="1"/>
    </xf>
    <xf numFmtId="41" fontId="5" fillId="0" borderId="15" xfId="35" applyNumberFormat="1" applyFont="1" applyFill="1" applyBorder="1" applyAlignment="1">
      <alignment vertical="center" shrinkToFit="1"/>
    </xf>
    <xf numFmtId="41" fontId="5" fillId="0" borderId="0" xfId="0" applyNumberFormat="1" applyFont="1" applyFill="1" applyBorder="1" applyAlignment="1">
      <alignment horizontal="center" wrapText="1"/>
    </xf>
    <xf numFmtId="41" fontId="5" fillId="0" borderId="0" xfId="0" applyNumberFormat="1" applyFont="1" applyFill="1" applyBorder="1" applyAlignment="1">
      <alignment wrapText="1"/>
    </xf>
    <xf numFmtId="0" fontId="5" fillId="25" borderId="22" xfId="0" applyFont="1" applyFill="1" applyBorder="1" applyAlignment="1">
      <alignment shrinkToFit="1"/>
    </xf>
    <xf numFmtId="180" fontId="5" fillId="25" borderId="22" xfId="35" applyNumberFormat="1" applyFont="1" applyFill="1" applyBorder="1" applyAlignment="1">
      <alignment shrinkToFit="1"/>
    </xf>
    <xf numFmtId="43" fontId="5" fillId="25" borderId="22" xfId="0" applyNumberFormat="1" applyFont="1" applyFill="1" applyBorder="1" applyAlignment="1">
      <alignment horizontal="right" shrinkToFit="1"/>
    </xf>
    <xf numFmtId="182" fontId="5" fillId="25" borderId="28" xfId="0" applyNumberFormat="1" applyFont="1" applyFill="1" applyBorder="1" applyAlignment="1">
      <alignment horizontal="right" shrinkToFit="1"/>
    </xf>
    <xf numFmtId="198" fontId="5" fillId="25" borderId="22" xfId="0" applyNumberFormat="1" applyFont="1" applyFill="1" applyBorder="1" applyAlignment="1">
      <alignment shrinkToFit="1"/>
    </xf>
    <xf numFmtId="198" fontId="5" fillId="25" borderId="28" xfId="0" applyNumberFormat="1" applyFont="1" applyFill="1" applyBorder="1" applyAlignment="1">
      <alignment shrinkToFit="1"/>
    </xf>
    <xf numFmtId="43" fontId="5" fillId="25" borderId="22" xfId="0" applyNumberFormat="1" applyFont="1" applyFill="1" applyBorder="1" applyAlignment="1">
      <alignment shrinkToFit="1"/>
    </xf>
    <xf numFmtId="191" fontId="5" fillId="25" borderId="22" xfId="0" applyNumberFormat="1" applyFont="1" applyFill="1" applyBorder="1" applyAlignment="1">
      <alignment shrinkToFit="1"/>
    </xf>
    <xf numFmtId="0" fontId="5" fillId="25" borderId="0" xfId="0" applyFont="1" applyFill="1" applyBorder="1" applyAlignment="1">
      <alignment/>
    </xf>
    <xf numFmtId="0" fontId="5" fillId="25" borderId="11" xfId="0" applyFont="1" applyFill="1" applyBorder="1" applyAlignment="1">
      <alignment shrinkToFit="1"/>
    </xf>
    <xf numFmtId="180" fontId="5" fillId="25" borderId="31" xfId="35" applyNumberFormat="1" applyFont="1" applyFill="1" applyBorder="1" applyAlignment="1">
      <alignment shrinkToFit="1"/>
    </xf>
    <xf numFmtId="0" fontId="5" fillId="25" borderId="31" xfId="0" applyFont="1" applyFill="1" applyBorder="1" applyAlignment="1">
      <alignment shrinkToFit="1"/>
    </xf>
    <xf numFmtId="57" fontId="5" fillId="25" borderId="22" xfId="0" applyNumberFormat="1" applyFont="1" applyFill="1" applyBorder="1" applyAlignment="1">
      <alignment shrinkToFit="1"/>
    </xf>
    <xf numFmtId="41" fontId="5" fillId="25" borderId="22" xfId="35" applyNumberFormat="1" applyFont="1" applyFill="1" applyBorder="1" applyAlignment="1">
      <alignment shrinkToFit="1"/>
    </xf>
    <xf numFmtId="180" fontId="5" fillId="25" borderId="23" xfId="0" applyNumberFormat="1" applyFont="1" applyFill="1" applyBorder="1" applyAlignment="1">
      <alignment shrinkToFit="1"/>
    </xf>
    <xf numFmtId="180" fontId="5" fillId="25" borderId="22" xfId="0" applyNumberFormat="1" applyFont="1" applyFill="1" applyBorder="1" applyAlignment="1">
      <alignment/>
    </xf>
    <xf numFmtId="180" fontId="22" fillId="25" borderId="37" xfId="35" applyNumberFormat="1" applyFont="1" applyFill="1" applyBorder="1" applyAlignment="1">
      <alignment shrinkToFit="1"/>
    </xf>
    <xf numFmtId="43" fontId="5" fillId="25" borderId="31" xfId="0" applyNumberFormat="1" applyFont="1" applyFill="1" applyBorder="1" applyAlignment="1">
      <alignment horizontal="right" shrinkToFit="1"/>
    </xf>
    <xf numFmtId="198" fontId="5" fillId="25" borderId="31" xfId="0" applyNumberFormat="1" applyFont="1" applyFill="1" applyBorder="1" applyAlignment="1">
      <alignment shrinkToFit="1"/>
    </xf>
    <xf numFmtId="43" fontId="5" fillId="25" borderId="31" xfId="0" applyNumberFormat="1" applyFont="1" applyFill="1" applyBorder="1" applyAlignment="1">
      <alignment shrinkToFit="1"/>
    </xf>
    <xf numFmtId="191" fontId="5" fillId="25" borderId="31" xfId="0" applyNumberFormat="1" applyFont="1" applyFill="1" applyBorder="1" applyAlignment="1">
      <alignment shrinkToFit="1"/>
    </xf>
    <xf numFmtId="41" fontId="5" fillId="25" borderId="31" xfId="35" applyNumberFormat="1" applyFont="1" applyFill="1" applyBorder="1" applyAlignment="1">
      <alignment shrinkToFit="1"/>
    </xf>
    <xf numFmtId="180" fontId="5" fillId="25" borderId="37" xfId="0" applyNumberFormat="1" applyFont="1" applyFill="1" applyBorder="1" applyAlignment="1">
      <alignment shrinkToFit="1"/>
    </xf>
    <xf numFmtId="180" fontId="42" fillId="0" borderId="25" xfId="35" applyNumberFormat="1" applyFont="1" applyBorder="1" applyAlignment="1">
      <alignment shrinkToFit="1"/>
    </xf>
    <xf numFmtId="0" fontId="5" fillId="0" borderId="18" xfId="0" applyFont="1" applyFill="1" applyBorder="1" applyAlignment="1">
      <alignment horizontal="right" vertical="top"/>
    </xf>
    <xf numFmtId="0" fontId="0" fillId="0" borderId="18" xfId="0" applyFont="1" applyFill="1" applyBorder="1" applyAlignment="1">
      <alignment/>
    </xf>
    <xf numFmtId="41" fontId="5" fillId="0" borderId="16" xfId="35" applyNumberFormat="1" applyFont="1" applyFill="1" applyBorder="1" applyAlignment="1">
      <alignment vertical="center" shrinkToFit="1"/>
    </xf>
    <xf numFmtId="0" fontId="0" fillId="0" borderId="13" xfId="0" applyFill="1" applyBorder="1" applyAlignment="1">
      <alignment horizontal="justify" wrapText="1"/>
    </xf>
    <xf numFmtId="0" fontId="8" fillId="0" borderId="0" xfId="0" applyFont="1" applyFill="1" applyAlignment="1">
      <alignment vertical="center"/>
    </xf>
    <xf numFmtId="0" fontId="8" fillId="0" borderId="0" xfId="0" applyFont="1" applyAlignment="1">
      <alignment vertical="center"/>
    </xf>
    <xf numFmtId="57" fontId="15" fillId="26" borderId="22" xfId="0" applyNumberFormat="1" applyFont="1" applyFill="1" applyBorder="1" applyAlignment="1">
      <alignment shrinkToFit="1"/>
    </xf>
    <xf numFmtId="180" fontId="15" fillId="26" borderId="22" xfId="0" applyNumberFormat="1" applyFont="1" applyFill="1" applyBorder="1" applyAlignment="1">
      <alignment/>
    </xf>
    <xf numFmtId="0" fontId="15" fillId="26" borderId="22" xfId="0" applyFont="1" applyFill="1" applyBorder="1" applyAlignment="1">
      <alignment shrinkToFit="1"/>
    </xf>
    <xf numFmtId="182" fontId="5" fillId="25" borderId="22" xfId="0" applyNumberFormat="1" applyFont="1" applyFill="1" applyBorder="1" applyAlignment="1">
      <alignment horizontal="right" shrinkToFit="1"/>
    </xf>
    <xf numFmtId="180" fontId="5" fillId="25" borderId="22" xfId="0" applyNumberFormat="1" applyFont="1" applyFill="1" applyBorder="1" applyAlignment="1">
      <alignment shrinkToFit="1"/>
    </xf>
    <xf numFmtId="180" fontId="15" fillId="26" borderId="22" xfId="35" applyNumberFormat="1" applyFont="1" applyFill="1" applyBorder="1" applyAlignment="1">
      <alignment shrinkToFit="1"/>
    </xf>
    <xf numFmtId="43" fontId="15" fillId="26" borderId="22" xfId="0" applyNumberFormat="1" applyFont="1" applyFill="1" applyBorder="1" applyAlignment="1">
      <alignment horizontal="right" shrinkToFit="1"/>
    </xf>
    <xf numFmtId="182" fontId="15" fillId="26" borderId="22" xfId="0" applyNumberFormat="1" applyFont="1" applyFill="1" applyBorder="1" applyAlignment="1">
      <alignment horizontal="right" shrinkToFit="1"/>
    </xf>
    <xf numFmtId="198" fontId="15" fillId="26" borderId="22" xfId="0" applyNumberFormat="1" applyFont="1" applyFill="1" applyBorder="1" applyAlignment="1">
      <alignment shrinkToFit="1"/>
    </xf>
    <xf numFmtId="43" fontId="15" fillId="26" borderId="22" xfId="0" applyNumberFormat="1" applyFont="1" applyFill="1" applyBorder="1" applyAlignment="1">
      <alignment shrinkToFit="1"/>
    </xf>
    <xf numFmtId="191" fontId="15" fillId="26" borderId="22" xfId="0" applyNumberFormat="1" applyFont="1" applyFill="1" applyBorder="1" applyAlignment="1">
      <alignment shrinkToFit="1"/>
    </xf>
    <xf numFmtId="41" fontId="15" fillId="26" borderId="22" xfId="35" applyNumberFormat="1" applyFont="1" applyFill="1" applyBorder="1" applyAlignment="1">
      <alignment shrinkToFit="1"/>
    </xf>
    <xf numFmtId="180" fontId="15" fillId="26" borderId="22" xfId="0" applyNumberFormat="1" applyFont="1" applyFill="1" applyBorder="1" applyAlignment="1">
      <alignment shrinkToFit="1"/>
    </xf>
    <xf numFmtId="0" fontId="5" fillId="26" borderId="22" xfId="0" applyFont="1" applyFill="1" applyBorder="1" applyAlignment="1">
      <alignment shrinkToFit="1"/>
    </xf>
    <xf numFmtId="41" fontId="15" fillId="26" borderId="31" xfId="35" applyNumberFormat="1" applyFont="1" applyFill="1" applyBorder="1" applyAlignment="1">
      <alignment shrinkToFit="1"/>
    </xf>
    <xf numFmtId="0" fontId="27" fillId="25" borderId="0" xfId="0" applyFont="1" applyFill="1" applyBorder="1" applyAlignment="1">
      <alignment/>
    </xf>
    <xf numFmtId="0" fontId="5" fillId="3" borderId="22" xfId="0" applyFont="1" applyFill="1" applyBorder="1" applyAlignment="1">
      <alignment shrinkToFit="1"/>
    </xf>
    <xf numFmtId="0" fontId="15" fillId="3" borderId="22" xfId="0" applyFont="1" applyFill="1" applyBorder="1" applyAlignment="1">
      <alignment shrinkToFit="1"/>
    </xf>
    <xf numFmtId="180" fontId="15" fillId="3" borderId="22" xfId="35" applyNumberFormat="1" applyFont="1" applyFill="1" applyBorder="1" applyAlignment="1">
      <alignment shrinkToFit="1"/>
    </xf>
    <xf numFmtId="57" fontId="15" fillId="3" borderId="22" xfId="0" applyNumberFormat="1" applyFont="1" applyFill="1" applyBorder="1" applyAlignment="1">
      <alignment shrinkToFit="1"/>
    </xf>
    <xf numFmtId="43" fontId="15" fillId="3" borderId="22" xfId="0" applyNumberFormat="1" applyFont="1" applyFill="1" applyBorder="1" applyAlignment="1">
      <alignment horizontal="right" shrinkToFit="1"/>
    </xf>
    <xf numFmtId="182" fontId="15" fillId="3" borderId="22" xfId="0" applyNumberFormat="1" applyFont="1" applyFill="1" applyBorder="1" applyAlignment="1">
      <alignment horizontal="right" shrinkToFit="1"/>
    </xf>
    <xf numFmtId="198" fontId="15" fillId="3" borderId="22" xfId="0" applyNumberFormat="1" applyFont="1" applyFill="1" applyBorder="1" applyAlignment="1">
      <alignment shrinkToFit="1"/>
    </xf>
    <xf numFmtId="43" fontId="15" fillId="3" borderId="22" xfId="0" applyNumberFormat="1" applyFont="1" applyFill="1" applyBorder="1" applyAlignment="1">
      <alignment shrinkToFit="1"/>
    </xf>
    <xf numFmtId="191" fontId="15" fillId="3" borderId="22" xfId="0" applyNumberFormat="1" applyFont="1" applyFill="1" applyBorder="1" applyAlignment="1">
      <alignment shrinkToFit="1"/>
    </xf>
    <xf numFmtId="41" fontId="15" fillId="3" borderId="22" xfId="35" applyNumberFormat="1" applyFont="1" applyFill="1" applyBorder="1" applyAlignment="1">
      <alignment shrinkToFit="1"/>
    </xf>
    <xf numFmtId="41" fontId="15" fillId="3" borderId="31" xfId="35" applyNumberFormat="1" applyFont="1" applyFill="1" applyBorder="1" applyAlignment="1">
      <alignment shrinkToFit="1"/>
    </xf>
    <xf numFmtId="0" fontId="5" fillId="3" borderId="11" xfId="0" applyFont="1" applyFill="1" applyBorder="1" applyAlignment="1">
      <alignment shrinkToFit="1"/>
    </xf>
    <xf numFmtId="0" fontId="15" fillId="3" borderId="31" xfId="0" applyFont="1" applyFill="1" applyBorder="1" applyAlignment="1">
      <alignment shrinkToFit="1"/>
    </xf>
    <xf numFmtId="180" fontId="15" fillId="3" borderId="31" xfId="35" applyNumberFormat="1" applyFont="1" applyFill="1" applyBorder="1" applyAlignment="1">
      <alignment shrinkToFit="1"/>
    </xf>
    <xf numFmtId="57" fontId="15" fillId="3" borderId="31" xfId="0" applyNumberFormat="1" applyFont="1" applyFill="1" applyBorder="1" applyAlignment="1">
      <alignment shrinkToFit="1"/>
    </xf>
    <xf numFmtId="43" fontId="15" fillId="3" borderId="31" xfId="0" applyNumberFormat="1" applyFont="1" applyFill="1" applyBorder="1" applyAlignment="1">
      <alignment horizontal="right" shrinkToFit="1"/>
    </xf>
    <xf numFmtId="182" fontId="15" fillId="3" borderId="31" xfId="0" applyNumberFormat="1" applyFont="1" applyFill="1" applyBorder="1" applyAlignment="1">
      <alignment horizontal="right" shrinkToFit="1"/>
    </xf>
    <xf numFmtId="198" fontId="15" fillId="3" borderId="31" xfId="0" applyNumberFormat="1" applyFont="1" applyFill="1" applyBorder="1" applyAlignment="1">
      <alignment shrinkToFit="1"/>
    </xf>
    <xf numFmtId="43" fontId="15" fillId="3" borderId="31" xfId="0" applyNumberFormat="1" applyFont="1" applyFill="1" applyBorder="1" applyAlignment="1">
      <alignment shrinkToFit="1"/>
    </xf>
    <xf numFmtId="191" fontId="15" fillId="3" borderId="31" xfId="0" applyNumberFormat="1" applyFont="1" applyFill="1" applyBorder="1" applyAlignment="1">
      <alignment shrinkToFit="1"/>
    </xf>
    <xf numFmtId="41" fontId="15" fillId="3" borderId="37" xfId="35" applyNumberFormat="1" applyFont="1" applyFill="1" applyBorder="1" applyAlignment="1">
      <alignment shrinkToFit="1"/>
    </xf>
    <xf numFmtId="41" fontId="15" fillId="26" borderId="37" xfId="35" applyNumberFormat="1" applyFont="1" applyFill="1" applyBorder="1" applyAlignment="1">
      <alignment shrinkToFit="1"/>
    </xf>
    <xf numFmtId="41" fontId="15" fillId="26" borderId="0" xfId="35" applyNumberFormat="1" applyFont="1" applyFill="1" applyBorder="1" applyAlignment="1">
      <alignment shrinkToFit="1"/>
    </xf>
    <xf numFmtId="0" fontId="5" fillId="5" borderId="28" xfId="0" applyFont="1" applyFill="1" applyBorder="1" applyAlignment="1">
      <alignment shrinkToFit="1"/>
    </xf>
    <xf numFmtId="180" fontId="5" fillId="5" borderId="28" xfId="35" applyNumberFormat="1" applyFont="1" applyFill="1" applyBorder="1" applyAlignment="1">
      <alignment shrinkToFit="1"/>
    </xf>
    <xf numFmtId="57" fontId="5" fillId="5" borderId="28" xfId="0" applyNumberFormat="1" applyFont="1" applyFill="1" applyBorder="1" applyAlignment="1">
      <alignment shrinkToFit="1"/>
    </xf>
    <xf numFmtId="198" fontId="5" fillId="5" borderId="28" xfId="0" applyNumberFormat="1" applyFont="1" applyFill="1" applyBorder="1" applyAlignment="1">
      <alignment shrinkToFit="1"/>
    </xf>
    <xf numFmtId="196" fontId="5" fillId="5" borderId="28" xfId="0" applyNumberFormat="1" applyFont="1" applyFill="1" applyBorder="1" applyAlignment="1">
      <alignment shrinkToFit="1"/>
    </xf>
    <xf numFmtId="191" fontId="5" fillId="5" borderId="28" xfId="0" applyNumberFormat="1" applyFont="1" applyFill="1" applyBorder="1" applyAlignment="1">
      <alignment shrinkToFit="1"/>
    </xf>
    <xf numFmtId="180" fontId="5" fillId="5" borderId="29" xfId="0" applyNumberFormat="1" applyFont="1" applyFill="1" applyBorder="1" applyAlignment="1">
      <alignment shrinkToFit="1"/>
    </xf>
    <xf numFmtId="180" fontId="5" fillId="5" borderId="28" xfId="0" applyNumberFormat="1" applyFont="1" applyFill="1" applyBorder="1" applyAlignment="1">
      <alignment/>
    </xf>
    <xf numFmtId="198" fontId="5" fillId="5" borderId="22" xfId="0" applyNumberFormat="1" applyFont="1" applyFill="1" applyBorder="1" applyAlignment="1">
      <alignment shrinkToFit="1"/>
    </xf>
    <xf numFmtId="196" fontId="5" fillId="5" borderId="24" xfId="0" applyNumberFormat="1" applyFont="1" applyFill="1" applyBorder="1" applyAlignment="1">
      <alignment shrinkToFit="1"/>
    </xf>
    <xf numFmtId="196" fontId="5" fillId="5" borderId="22" xfId="0" applyNumberFormat="1" applyFont="1" applyFill="1" applyBorder="1" applyAlignment="1">
      <alignment shrinkToFit="1"/>
    </xf>
    <xf numFmtId="191" fontId="5" fillId="5" borderId="22" xfId="0" applyNumberFormat="1" applyFont="1" applyFill="1" applyBorder="1" applyAlignment="1">
      <alignment shrinkToFit="1"/>
    </xf>
    <xf numFmtId="180" fontId="5" fillId="5" borderId="24" xfId="35" applyNumberFormat="1" applyFont="1" applyFill="1" applyBorder="1" applyAlignment="1">
      <alignment shrinkToFit="1"/>
    </xf>
    <xf numFmtId="180" fontId="5" fillId="5" borderId="30" xfId="0" applyNumberFormat="1" applyFont="1" applyFill="1" applyBorder="1" applyAlignment="1">
      <alignment shrinkToFit="1"/>
    </xf>
    <xf numFmtId="180" fontId="5" fillId="5" borderId="24" xfId="0" applyNumberFormat="1" applyFont="1" applyFill="1" applyBorder="1" applyAlignment="1">
      <alignment/>
    </xf>
    <xf numFmtId="0" fontId="5" fillId="5" borderId="22" xfId="0" applyFont="1" applyFill="1" applyBorder="1" applyAlignment="1">
      <alignment shrinkToFit="1"/>
    </xf>
    <xf numFmtId="0" fontId="5" fillId="5" borderId="0" xfId="0" applyFont="1" applyFill="1" applyBorder="1" applyAlignment="1">
      <alignment/>
    </xf>
    <xf numFmtId="0" fontId="5" fillId="5" borderId="24" xfId="0" applyFont="1" applyFill="1" applyBorder="1" applyAlignment="1">
      <alignment shrinkToFit="1"/>
    </xf>
    <xf numFmtId="57" fontId="5" fillId="5" borderId="24" xfId="0" applyNumberFormat="1" applyFont="1" applyFill="1" applyBorder="1" applyAlignment="1">
      <alignment shrinkToFit="1"/>
    </xf>
    <xf numFmtId="198" fontId="5" fillId="5" borderId="24" xfId="0" applyNumberFormat="1" applyFont="1" applyFill="1" applyBorder="1" applyAlignment="1">
      <alignment shrinkToFit="1"/>
    </xf>
    <xf numFmtId="191" fontId="5" fillId="5" borderId="24" xfId="0" applyNumberFormat="1" applyFont="1" applyFill="1" applyBorder="1" applyAlignment="1">
      <alignment shrinkToFit="1"/>
    </xf>
    <xf numFmtId="0" fontId="27" fillId="25" borderId="0" xfId="0" applyFont="1" applyFill="1" applyBorder="1" applyAlignment="1">
      <alignment/>
    </xf>
    <xf numFmtId="0" fontId="15" fillId="23" borderId="31" xfId="0" applyFont="1" applyFill="1" applyBorder="1" applyAlignment="1">
      <alignment shrinkToFit="1"/>
    </xf>
    <xf numFmtId="180" fontId="15" fillId="23" borderId="31" xfId="35" applyNumberFormat="1" applyFont="1" applyFill="1" applyBorder="1" applyAlignment="1">
      <alignment shrinkToFit="1"/>
    </xf>
    <xf numFmtId="57" fontId="15" fillId="23" borderId="31" xfId="0" applyNumberFormat="1" applyFont="1" applyFill="1" applyBorder="1" applyAlignment="1">
      <alignment shrinkToFit="1"/>
    </xf>
    <xf numFmtId="43" fontId="15" fillId="23" borderId="22" xfId="0" applyNumberFormat="1" applyFont="1" applyFill="1" applyBorder="1" applyAlignment="1">
      <alignment horizontal="right" shrinkToFit="1"/>
    </xf>
    <xf numFmtId="182" fontId="15" fillId="23" borderId="22" xfId="0" applyNumberFormat="1" applyFont="1" applyFill="1" applyBorder="1" applyAlignment="1">
      <alignment horizontal="right" shrinkToFit="1"/>
    </xf>
    <xf numFmtId="198" fontId="15" fillId="23" borderId="22" xfId="0" applyNumberFormat="1" applyFont="1" applyFill="1" applyBorder="1" applyAlignment="1">
      <alignment shrinkToFit="1"/>
    </xf>
    <xf numFmtId="43" fontId="15" fillId="23" borderId="22" xfId="0" applyNumberFormat="1" applyFont="1" applyFill="1" applyBorder="1" applyAlignment="1">
      <alignment shrinkToFit="1"/>
    </xf>
    <xf numFmtId="191" fontId="15" fillId="23" borderId="22" xfId="0" applyNumberFormat="1" applyFont="1" applyFill="1" applyBorder="1" applyAlignment="1">
      <alignment shrinkToFit="1"/>
    </xf>
    <xf numFmtId="41" fontId="15" fillId="23" borderId="22" xfId="35" applyNumberFormat="1" applyFont="1" applyFill="1" applyBorder="1" applyAlignment="1">
      <alignment shrinkToFit="1"/>
    </xf>
    <xf numFmtId="180" fontId="15" fillId="23" borderId="22" xfId="35" applyNumberFormat="1" applyFont="1" applyFill="1" applyBorder="1" applyAlignment="1">
      <alignment shrinkToFit="1"/>
    </xf>
    <xf numFmtId="41" fontId="15" fillId="23" borderId="31" xfId="35" applyNumberFormat="1" applyFont="1" applyFill="1" applyBorder="1" applyAlignment="1">
      <alignment shrinkToFit="1"/>
    </xf>
    <xf numFmtId="0" fontId="5" fillId="0" borderId="0" xfId="0" applyFont="1" applyFill="1" applyBorder="1" applyAlignment="1">
      <alignment wrapText="1"/>
    </xf>
    <xf numFmtId="0" fontId="5" fillId="0" borderId="42" xfId="0" applyFont="1" applyFill="1" applyBorder="1" applyAlignment="1">
      <alignment horizontal="distributed" vertical="center" wrapText="1"/>
    </xf>
    <xf numFmtId="0" fontId="5" fillId="0" borderId="43" xfId="0" applyFont="1" applyFill="1" applyBorder="1" applyAlignment="1">
      <alignment horizontal="distributed" vertical="center"/>
    </xf>
    <xf numFmtId="0" fontId="5" fillId="0" borderId="10" xfId="0" applyFont="1" applyFill="1" applyBorder="1" applyAlignment="1">
      <alignment horizontal="left" wrapText="1"/>
    </xf>
    <xf numFmtId="0" fontId="5" fillId="0" borderId="16" xfId="0" applyFont="1" applyFill="1" applyBorder="1" applyAlignment="1">
      <alignment horizontal="left" wrapText="1"/>
    </xf>
    <xf numFmtId="0" fontId="5" fillId="0" borderId="0" xfId="0" applyFont="1" applyFill="1" applyBorder="1" applyAlignment="1" quotePrefix="1">
      <alignment/>
    </xf>
    <xf numFmtId="0" fontId="5" fillId="0" borderId="30" xfId="0" applyFont="1" applyFill="1" applyBorder="1" applyAlignment="1">
      <alignment horizontal="left" vertical="top"/>
    </xf>
    <xf numFmtId="0" fontId="5" fillId="0" borderId="44" xfId="0" applyFont="1" applyFill="1" applyBorder="1" applyAlignment="1">
      <alignment horizontal="left"/>
    </xf>
    <xf numFmtId="0" fontId="5" fillId="0" borderId="37" xfId="0" applyFont="1" applyFill="1" applyBorder="1" applyAlignment="1">
      <alignment horizontal="left" vertical="top"/>
    </xf>
    <xf numFmtId="41" fontId="5" fillId="0" borderId="37"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41" fontId="5" fillId="0" borderId="0" xfId="0" applyNumberFormat="1" applyFont="1" applyFill="1" applyBorder="1" applyAlignment="1">
      <alignment horizontal="left"/>
    </xf>
    <xf numFmtId="41" fontId="5" fillId="0" borderId="11" xfId="0" applyNumberFormat="1" applyFont="1" applyFill="1" applyBorder="1" applyAlignment="1">
      <alignment horizontal="left"/>
    </xf>
    <xf numFmtId="0" fontId="5" fillId="0" borderId="0" xfId="0" applyFont="1" applyFill="1" applyBorder="1" applyAlignment="1">
      <alignment horizontal="center" vertical="top"/>
    </xf>
    <xf numFmtId="0" fontId="5" fillId="0" borderId="0" xfId="0" applyFont="1" applyFill="1" applyBorder="1" applyAlignment="1">
      <alignment vertical="center" wrapText="1"/>
    </xf>
    <xf numFmtId="0" fontId="5" fillId="0" borderId="45"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9" xfId="0" applyFont="1" applyFill="1" applyBorder="1" applyAlignment="1">
      <alignment horizontal="left" vertical="top"/>
    </xf>
    <xf numFmtId="0" fontId="5" fillId="0" borderId="46" xfId="0" applyFont="1" applyFill="1" applyBorder="1" applyAlignment="1">
      <alignment horizontal="left"/>
    </xf>
    <xf numFmtId="0" fontId="5" fillId="0" borderId="47" xfId="0" applyFont="1" applyFill="1" applyBorder="1" applyAlignment="1">
      <alignment horizontal="center" vertical="center"/>
    </xf>
    <xf numFmtId="0" fontId="5" fillId="0" borderId="23" xfId="0" applyFont="1" applyFill="1" applyBorder="1" applyAlignment="1">
      <alignment horizontal="left" vertical="top"/>
    </xf>
    <xf numFmtId="0" fontId="5" fillId="0" borderId="48" xfId="0" applyFont="1" applyFill="1" applyBorder="1" applyAlignment="1">
      <alignment horizontal="left"/>
    </xf>
    <xf numFmtId="0" fontId="5" fillId="0" borderId="47" xfId="0" applyFont="1" applyFill="1" applyBorder="1" applyAlignment="1">
      <alignment horizontal="distributed" vertical="center"/>
    </xf>
    <xf numFmtId="41" fontId="5" fillId="0" borderId="47" xfId="35" applyNumberFormat="1" applyFont="1" applyFill="1" applyBorder="1" applyAlignment="1">
      <alignment horizontal="distributed" vertical="center"/>
    </xf>
    <xf numFmtId="196" fontId="5" fillId="0" borderId="47" xfId="0" applyNumberFormat="1" applyFont="1" applyFill="1" applyBorder="1" applyAlignment="1">
      <alignment horizontal="distributed" vertical="center"/>
    </xf>
    <xf numFmtId="0" fontId="5" fillId="0" borderId="49" xfId="0" applyFont="1" applyFill="1" applyBorder="1" applyAlignment="1">
      <alignment horizontal="distributed" vertical="center"/>
    </xf>
    <xf numFmtId="196" fontId="5" fillId="0" borderId="11" xfId="0" applyNumberFormat="1" applyFont="1" applyFill="1" applyBorder="1" applyAlignment="1">
      <alignment shrinkToFit="1"/>
    </xf>
    <xf numFmtId="191" fontId="5" fillId="0" borderId="24" xfId="0" applyNumberFormat="1" applyFont="1" applyFill="1" applyBorder="1" applyAlignment="1">
      <alignment shrinkToFit="1"/>
    </xf>
    <xf numFmtId="191" fontId="5" fillId="0" borderId="31" xfId="0" applyNumberFormat="1" applyFont="1" applyFill="1" applyBorder="1" applyAlignment="1">
      <alignment shrinkToFit="1"/>
    </xf>
    <xf numFmtId="41" fontId="5" fillId="0" borderId="31" xfId="35" applyNumberFormat="1" applyFont="1" applyFill="1" applyBorder="1" applyAlignment="1">
      <alignment horizontal="left"/>
    </xf>
    <xf numFmtId="182" fontId="5" fillId="0" borderId="12" xfId="0" applyNumberFormat="1" applyFont="1" applyFill="1" applyBorder="1" applyAlignment="1">
      <alignment horizontal="right"/>
    </xf>
    <xf numFmtId="41" fontId="5" fillId="0" borderId="11" xfId="0" applyNumberFormat="1" applyFont="1" applyFill="1" applyBorder="1" applyAlignment="1">
      <alignment/>
    </xf>
    <xf numFmtId="41" fontId="5" fillId="0" borderId="13" xfId="0" applyNumberFormat="1" applyFont="1" applyFill="1" applyBorder="1" applyAlignment="1">
      <alignment shrinkToFit="1"/>
    </xf>
    <xf numFmtId="182" fontId="5" fillId="0" borderId="20" xfId="0" applyNumberFormat="1" applyFont="1" applyFill="1" applyBorder="1" applyAlignment="1">
      <alignment horizontal="right"/>
    </xf>
    <xf numFmtId="41" fontId="5" fillId="0" borderId="31" xfId="35" applyNumberFormat="1" applyFont="1" applyFill="1" applyBorder="1" applyAlignment="1">
      <alignment wrapText="1"/>
    </xf>
    <xf numFmtId="41" fontId="5" fillId="0" borderId="11" xfId="35" applyNumberFormat="1" applyFont="1" applyFill="1" applyBorder="1" applyAlignment="1">
      <alignment/>
    </xf>
    <xf numFmtId="43" fontId="5" fillId="0" borderId="11" xfId="0" applyNumberFormat="1" applyFont="1" applyFill="1" applyBorder="1" applyAlignment="1">
      <alignment shrinkToFit="1"/>
    </xf>
    <xf numFmtId="0" fontId="5" fillId="0" borderId="17" xfId="0" applyFont="1" applyFill="1" applyBorder="1" applyAlignment="1">
      <alignment/>
    </xf>
    <xf numFmtId="0" fontId="5" fillId="0" borderId="18" xfId="0" applyFont="1" applyFill="1" applyBorder="1" applyAlignment="1">
      <alignment/>
    </xf>
    <xf numFmtId="0" fontId="5" fillId="0" borderId="19" xfId="0" applyFont="1" applyFill="1" applyBorder="1" applyAlignment="1">
      <alignment/>
    </xf>
    <xf numFmtId="0" fontId="5" fillId="0" borderId="20" xfId="0" applyFont="1" applyFill="1" applyBorder="1" applyAlignment="1">
      <alignment horizontal="justify" vertical="center"/>
    </xf>
    <xf numFmtId="0" fontId="5" fillId="0" borderId="0" xfId="0" applyFont="1" applyFill="1" applyBorder="1" applyAlignment="1">
      <alignment horizontal="justify" vertical="center"/>
    </xf>
    <xf numFmtId="0" fontId="5" fillId="0" borderId="20" xfId="0" applyFont="1" applyFill="1" applyBorder="1" applyAlignment="1">
      <alignment/>
    </xf>
    <xf numFmtId="0" fontId="5" fillId="0" borderId="43" xfId="0" applyFont="1" applyFill="1" applyBorder="1" applyAlignment="1">
      <alignment horizontal="distributed" vertical="center" wrapText="1"/>
    </xf>
    <xf numFmtId="0" fontId="5" fillId="0" borderId="47" xfId="0" applyFont="1" applyFill="1" applyBorder="1" applyAlignment="1">
      <alignment horizontal="distributed" vertical="center" wrapText="1"/>
    </xf>
    <xf numFmtId="0" fontId="5" fillId="0" borderId="22" xfId="0" applyFont="1" applyFill="1" applyBorder="1" applyAlignment="1">
      <alignment horizontal="distributed" vertical="center" wrapText="1"/>
    </xf>
    <xf numFmtId="43" fontId="5" fillId="0" borderId="47" xfId="0" applyNumberFormat="1" applyFont="1" applyFill="1" applyBorder="1" applyAlignment="1">
      <alignment horizontal="center" vertical="center" wrapText="1"/>
    </xf>
    <xf numFmtId="41" fontId="5" fillId="0" borderId="12" xfId="0" applyNumberFormat="1" applyFont="1" applyFill="1" applyBorder="1" applyAlignment="1">
      <alignment wrapText="1"/>
    </xf>
    <xf numFmtId="43" fontId="5" fillId="0" borderId="11" xfId="0" applyNumberFormat="1" applyFont="1" applyFill="1" applyBorder="1" applyAlignment="1">
      <alignment horizontal="center" vertical="center" shrinkToFit="1"/>
    </xf>
    <xf numFmtId="41" fontId="5" fillId="0" borderId="11" xfId="0" applyNumberFormat="1" applyFont="1" applyFill="1" applyBorder="1" applyAlignment="1">
      <alignment vertical="center" wrapText="1"/>
    </xf>
    <xf numFmtId="0" fontId="5" fillId="0" borderId="17" xfId="0" applyFont="1" applyFill="1" applyBorder="1" applyAlignment="1">
      <alignment horizontal="distributed" vertical="center" wrapText="1"/>
    </xf>
    <xf numFmtId="0" fontId="5" fillId="0" borderId="50" xfId="0" applyFont="1" applyFill="1" applyBorder="1" applyAlignment="1">
      <alignment horizontal="distributed" vertical="center" wrapText="1"/>
    </xf>
    <xf numFmtId="0" fontId="5" fillId="0" borderId="19" xfId="0" applyFont="1" applyFill="1" applyBorder="1" applyAlignment="1">
      <alignment horizontal="distributed" vertical="center" wrapText="1"/>
    </xf>
    <xf numFmtId="0" fontId="5" fillId="0" borderId="39" xfId="0" applyFont="1" applyFill="1" applyBorder="1" applyAlignment="1">
      <alignment wrapText="1"/>
    </xf>
    <xf numFmtId="182" fontId="5" fillId="0" borderId="24" xfId="34" applyNumberFormat="1" applyFont="1" applyFill="1" applyBorder="1" applyAlignment="1">
      <alignment shrinkToFit="1"/>
      <protection/>
    </xf>
    <xf numFmtId="0" fontId="5" fillId="0" borderId="41" xfId="0" applyFont="1" applyFill="1" applyBorder="1" applyAlignment="1">
      <alignment wrapText="1"/>
    </xf>
    <xf numFmtId="182" fontId="5" fillId="0" borderId="31" xfId="34" applyNumberFormat="1" applyFont="1" applyFill="1" applyBorder="1" applyAlignment="1">
      <alignment shrinkToFit="1"/>
      <protection/>
    </xf>
    <xf numFmtId="182" fontId="5" fillId="0" borderId="37" xfId="34" applyNumberFormat="1" applyFont="1" applyFill="1" applyBorder="1" applyAlignment="1">
      <alignment shrinkToFit="1"/>
      <protection/>
    </xf>
    <xf numFmtId="0" fontId="5" fillId="0" borderId="38" xfId="0" applyFont="1" applyFill="1" applyBorder="1" applyAlignment="1">
      <alignment/>
    </xf>
    <xf numFmtId="182" fontId="5" fillId="0" borderId="31" xfId="34" applyNumberFormat="1" applyFont="1" applyFill="1" applyBorder="1" applyAlignment="1">
      <alignment horizontal="right" shrinkToFit="1"/>
      <protection/>
    </xf>
    <xf numFmtId="0" fontId="20" fillId="0" borderId="12" xfId="0" applyFont="1" applyFill="1" applyBorder="1" applyAlignment="1">
      <alignment horizontal="center" vertical="center" wrapText="1"/>
    </xf>
    <xf numFmtId="41" fontId="5" fillId="0" borderId="31" xfId="34" applyNumberFormat="1" applyFont="1" applyFill="1" applyBorder="1" applyAlignment="1">
      <alignment shrinkToFit="1"/>
      <protection/>
    </xf>
    <xf numFmtId="0" fontId="5" fillId="0" borderId="51"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11" fillId="0" borderId="39" xfId="0" applyFont="1" applyFill="1" applyBorder="1" applyAlignment="1">
      <alignment wrapText="1"/>
    </xf>
    <xf numFmtId="0" fontId="5" fillId="0" borderId="40" xfId="0" applyFont="1" applyFill="1" applyBorder="1" applyAlignment="1">
      <alignment horizontal="center" vertical="center" wrapText="1"/>
    </xf>
    <xf numFmtId="41" fontId="5" fillId="0" borderId="40" xfId="0" applyNumberFormat="1" applyFont="1" applyFill="1" applyBorder="1" applyAlignment="1">
      <alignment wrapText="1"/>
    </xf>
    <xf numFmtId="41" fontId="5" fillId="0" borderId="40" xfId="35" applyNumberFormat="1" applyFont="1" applyFill="1" applyBorder="1" applyAlignment="1">
      <alignment wrapText="1"/>
    </xf>
    <xf numFmtId="0" fontId="5" fillId="0" borderId="11" xfId="0" applyFont="1" applyFill="1" applyBorder="1" applyAlignment="1">
      <alignment horizontal="center" wrapText="1"/>
    </xf>
    <xf numFmtId="41" fontId="8" fillId="0" borderId="11" xfId="35" applyNumberFormat="1" applyFont="1" applyFill="1" applyBorder="1" applyAlignment="1">
      <alignment wrapText="1"/>
    </xf>
    <xf numFmtId="0" fontId="5" fillId="0" borderId="52" xfId="0" applyFont="1" applyFill="1" applyBorder="1" applyAlignment="1">
      <alignment horizontal="distributed" vertical="center" wrapText="1"/>
    </xf>
    <xf numFmtId="0" fontId="5" fillId="0" borderId="39" xfId="0" applyFont="1" applyFill="1" applyBorder="1" applyAlignment="1">
      <alignment horizontal="justify" wrapText="1"/>
    </xf>
    <xf numFmtId="0" fontId="5" fillId="0" borderId="41" xfId="0" applyFont="1" applyFill="1" applyBorder="1" applyAlignment="1">
      <alignment horizontal="justify" wrapText="1"/>
    </xf>
    <xf numFmtId="0" fontId="5" fillId="0" borderId="53" xfId="0" applyFont="1" applyFill="1" applyBorder="1" applyAlignment="1">
      <alignment horizontal="distributed" vertical="center" wrapText="1"/>
    </xf>
    <xf numFmtId="0" fontId="20"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5" fillId="0" borderId="47" xfId="0" applyFont="1" applyFill="1" applyBorder="1" applyAlignment="1">
      <alignment horizontal="center" vertical="center" wrapText="1"/>
    </xf>
    <xf numFmtId="0" fontId="5" fillId="0" borderId="47" xfId="0" applyFont="1" applyFill="1" applyBorder="1" applyAlignment="1">
      <alignment horizontal="center" wrapText="1"/>
    </xf>
    <xf numFmtId="0" fontId="5" fillId="0" borderId="39" xfId="0" applyFont="1" applyFill="1" applyBorder="1" applyAlignment="1">
      <alignment horizontal="left"/>
    </xf>
    <xf numFmtId="41" fontId="5" fillId="0" borderId="24" xfId="35" applyNumberFormat="1" applyFont="1" applyFill="1" applyBorder="1" applyAlignment="1">
      <alignment wrapText="1"/>
    </xf>
    <xf numFmtId="41" fontId="5" fillId="0" borderId="54" xfId="35" applyNumberFormat="1" applyFont="1" applyFill="1" applyBorder="1" applyAlignment="1">
      <alignment wrapText="1"/>
    </xf>
    <xf numFmtId="0" fontId="5" fillId="0" borderId="12" xfId="0" applyFont="1" applyFill="1" applyBorder="1" applyAlignment="1">
      <alignment horizontal="left"/>
    </xf>
    <xf numFmtId="41" fontId="5" fillId="0" borderId="11" xfId="0" applyNumberFormat="1" applyFont="1" applyFill="1" applyBorder="1" applyAlignment="1">
      <alignment horizontal="center" wrapText="1"/>
    </xf>
    <xf numFmtId="41" fontId="5" fillId="0" borderId="38" xfId="35" applyNumberFormat="1" applyFont="1" applyFill="1" applyBorder="1" applyAlignment="1">
      <alignment wrapText="1"/>
    </xf>
    <xf numFmtId="0" fontId="5" fillId="0" borderId="12" xfId="0" applyFont="1" applyFill="1" applyBorder="1" applyAlignment="1">
      <alignment horizontal="left" shrinkToFit="1"/>
    </xf>
    <xf numFmtId="20" fontId="5" fillId="0" borderId="12" xfId="0" applyNumberFormat="1" applyFont="1" applyFill="1" applyBorder="1" applyAlignment="1">
      <alignment horizontal="left"/>
    </xf>
    <xf numFmtId="0" fontId="5" fillId="0" borderId="12" xfId="0" applyFont="1" applyFill="1" applyBorder="1" applyAlignment="1">
      <alignment/>
    </xf>
    <xf numFmtId="0" fontId="5" fillId="0" borderId="14" xfId="0" applyFont="1" applyFill="1" applyBorder="1" applyAlignment="1">
      <alignment horizontal="left"/>
    </xf>
    <xf numFmtId="41" fontId="5" fillId="0" borderId="32" xfId="35" applyNumberFormat="1" applyFont="1" applyFill="1" applyBorder="1" applyAlignment="1">
      <alignment wrapText="1"/>
    </xf>
    <xf numFmtId="41" fontId="5" fillId="0" borderId="34" xfId="0" applyNumberFormat="1" applyFont="1" applyFill="1" applyBorder="1" applyAlignment="1">
      <alignment wrapText="1"/>
    </xf>
    <xf numFmtId="0" fontId="5" fillId="0" borderId="20" xfId="0" applyFont="1" applyFill="1" applyBorder="1" applyAlignment="1">
      <alignment horizontal="left" vertical="top"/>
    </xf>
    <xf numFmtId="0" fontId="5" fillId="0" borderId="17" xfId="0" applyFont="1" applyFill="1" applyBorder="1" applyAlignment="1">
      <alignment vertical="center"/>
    </xf>
    <xf numFmtId="0" fontId="5" fillId="0" borderId="55" xfId="0" applyFont="1" applyFill="1" applyBorder="1" applyAlignment="1">
      <alignment horizontal="distributed" vertical="center" wrapText="1"/>
    </xf>
    <xf numFmtId="180" fontId="5" fillId="0" borderId="53" xfId="35" applyNumberFormat="1" applyFont="1" applyFill="1" applyBorder="1" applyAlignment="1">
      <alignment horizontal="distributed" vertical="center" wrapText="1"/>
    </xf>
    <xf numFmtId="20" fontId="5" fillId="0" borderId="11" xfId="0" applyNumberFormat="1" applyFont="1" applyFill="1" applyBorder="1" applyAlignment="1">
      <alignment horizontal="left"/>
    </xf>
    <xf numFmtId="0" fontId="5" fillId="0" borderId="19" xfId="0" applyFont="1" applyFill="1" applyBorder="1" applyAlignment="1">
      <alignment vertical="top"/>
    </xf>
    <xf numFmtId="0" fontId="15" fillId="0" borderId="56" xfId="0" applyFont="1" applyFill="1" applyBorder="1" applyAlignment="1">
      <alignment horizontal="distributed" vertical="center"/>
    </xf>
    <xf numFmtId="0" fontId="15" fillId="0" borderId="47" xfId="0" applyFont="1" applyFill="1" applyBorder="1" applyAlignment="1">
      <alignment horizontal="distributed" vertical="center"/>
    </xf>
    <xf numFmtId="41" fontId="15" fillId="0" borderId="39" xfId="0" applyNumberFormat="1" applyFont="1" applyFill="1" applyBorder="1" applyAlignment="1">
      <alignment shrinkToFit="1"/>
    </xf>
    <xf numFmtId="41" fontId="5" fillId="0" borderId="24" xfId="0" applyNumberFormat="1" applyFont="1" applyFill="1" applyBorder="1" applyAlignment="1">
      <alignment wrapText="1"/>
    </xf>
    <xf numFmtId="41" fontId="5" fillId="0" borderId="24" xfId="0" applyNumberFormat="1" applyFont="1" applyFill="1" applyBorder="1" applyAlignment="1">
      <alignment shrinkToFit="1"/>
    </xf>
    <xf numFmtId="41" fontId="5" fillId="0" borderId="54" xfId="0" applyNumberFormat="1" applyFont="1" applyFill="1" applyBorder="1" applyAlignment="1">
      <alignment wrapText="1"/>
    </xf>
    <xf numFmtId="41" fontId="15" fillId="0" borderId="12" xfId="0" applyNumberFormat="1" applyFont="1" applyFill="1" applyBorder="1" applyAlignment="1">
      <alignment shrinkToFit="1"/>
    </xf>
    <xf numFmtId="41" fontId="2" fillId="0" borderId="31" xfId="0" applyNumberFormat="1" applyFont="1" applyFill="1" applyBorder="1" applyAlignment="1">
      <alignment wrapText="1"/>
    </xf>
    <xf numFmtId="41" fontId="5" fillId="0" borderId="31" xfId="0" applyNumberFormat="1" applyFont="1" applyFill="1" applyBorder="1" applyAlignment="1">
      <alignment shrinkToFit="1"/>
    </xf>
    <xf numFmtId="0" fontId="15" fillId="0" borderId="47" xfId="0" applyFont="1" applyFill="1" applyBorder="1" applyAlignment="1">
      <alignment horizontal="distributed" vertical="center" wrapText="1"/>
    </xf>
    <xf numFmtId="0" fontId="15" fillId="0" borderId="47" xfId="0" applyFont="1" applyFill="1" applyBorder="1" applyAlignment="1">
      <alignment horizontal="center" vertical="center" wrapText="1"/>
    </xf>
    <xf numFmtId="0" fontId="15" fillId="0" borderId="12" xfId="0" applyFont="1" applyFill="1" applyBorder="1" applyAlignment="1">
      <alignment shrinkToFit="1"/>
    </xf>
    <xf numFmtId="41" fontId="5" fillId="0" borderId="13" xfId="0" applyNumberFormat="1" applyFont="1" applyFill="1" applyBorder="1" applyAlignment="1">
      <alignment wrapText="1"/>
    </xf>
    <xf numFmtId="41" fontId="5" fillId="0" borderId="11" xfId="0" applyNumberFormat="1" applyFont="1" applyFill="1" applyBorder="1" applyAlignment="1">
      <alignment shrinkToFit="1"/>
    </xf>
    <xf numFmtId="43" fontId="5" fillId="0" borderId="38" xfId="0" applyNumberFormat="1" applyFont="1" applyFill="1" applyBorder="1" applyAlignment="1">
      <alignment shrinkToFit="1"/>
    </xf>
    <xf numFmtId="0" fontId="29" fillId="0" borderId="47" xfId="0" applyFont="1" applyFill="1" applyBorder="1" applyAlignment="1">
      <alignment wrapText="1"/>
    </xf>
    <xf numFmtId="0" fontId="29" fillId="0" borderId="45" xfId="0" applyFont="1" applyFill="1" applyBorder="1" applyAlignment="1">
      <alignment horizontal="left" vertical="top" wrapText="1" shrinkToFit="1"/>
    </xf>
    <xf numFmtId="0" fontId="29" fillId="0" borderId="45" xfId="0" applyFont="1" applyFill="1" applyBorder="1" applyAlignment="1">
      <alignment wrapText="1"/>
    </xf>
    <xf numFmtId="182" fontId="8" fillId="0" borderId="11" xfId="0" applyNumberFormat="1" applyFont="1" applyFill="1" applyBorder="1" applyAlignment="1">
      <alignment shrinkToFit="1"/>
    </xf>
    <xf numFmtId="190" fontId="8" fillId="0" borderId="11" xfId="0" applyNumberFormat="1" applyFont="1" applyFill="1" applyBorder="1" applyAlignment="1">
      <alignment shrinkToFit="1"/>
    </xf>
    <xf numFmtId="190" fontId="8" fillId="0" borderId="13" xfId="0" applyNumberFormat="1" applyFont="1" applyFill="1" applyBorder="1" applyAlignment="1">
      <alignment shrinkToFit="1"/>
    </xf>
    <xf numFmtId="43" fontId="28" fillId="0" borderId="11" xfId="0" applyNumberFormat="1" applyFont="1" applyFill="1" applyBorder="1" applyAlignment="1">
      <alignment shrinkToFit="1"/>
    </xf>
    <xf numFmtId="43" fontId="28" fillId="0" borderId="11" xfId="0" applyNumberFormat="1" applyFont="1" applyFill="1" applyBorder="1" applyAlignment="1">
      <alignment wrapText="1"/>
    </xf>
    <xf numFmtId="41" fontId="28" fillId="0" borderId="11" xfId="0" applyNumberFormat="1" applyFont="1" applyFill="1" applyBorder="1" applyAlignment="1">
      <alignment shrinkToFit="1"/>
    </xf>
    <xf numFmtId="43" fontId="28" fillId="0" borderId="13" xfId="0" applyNumberFormat="1" applyFont="1" applyFill="1" applyBorder="1" applyAlignment="1">
      <alignment shrinkToFit="1"/>
    </xf>
    <xf numFmtId="0" fontId="33" fillId="0" borderId="31" xfId="0" applyFont="1" applyFill="1" applyBorder="1" applyAlignment="1">
      <alignment wrapText="1" readingOrder="1"/>
    </xf>
    <xf numFmtId="43" fontId="9" fillId="0" borderId="31" xfId="0" applyNumberFormat="1" applyFont="1" applyFill="1" applyBorder="1" applyAlignment="1">
      <alignment wrapText="1" shrinkToFit="1" readingOrder="1"/>
    </xf>
    <xf numFmtId="41" fontId="8" fillId="0" borderId="31" xfId="0" applyNumberFormat="1" applyFont="1" applyFill="1" applyBorder="1" applyAlignment="1">
      <alignment shrinkToFit="1"/>
    </xf>
    <xf numFmtId="41" fontId="8" fillId="0" borderId="31" xfId="0" applyNumberFormat="1" applyFont="1" applyFill="1" applyBorder="1" applyAlignment="1">
      <alignment wrapText="1"/>
    </xf>
    <xf numFmtId="41" fontId="8" fillId="0" borderId="31" xfId="0" applyNumberFormat="1" applyFont="1" applyFill="1" applyBorder="1" applyAlignment="1">
      <alignment shrinkToFit="1"/>
    </xf>
    <xf numFmtId="41" fontId="8" fillId="0" borderId="38" xfId="0" applyNumberFormat="1" applyFont="1" applyFill="1" applyBorder="1" applyAlignment="1">
      <alignment wrapText="1"/>
    </xf>
    <xf numFmtId="58" fontId="8" fillId="0" borderId="51" xfId="0" applyNumberFormat="1" applyFont="1" applyFill="1" applyBorder="1" applyAlignment="1">
      <alignment horizontal="distributed" vertical="center" wrapText="1"/>
    </xf>
    <xf numFmtId="58" fontId="8" fillId="0" borderId="57" xfId="0" applyNumberFormat="1" applyFont="1" applyFill="1" applyBorder="1" applyAlignment="1">
      <alignment horizontal="distributed" vertical="center" wrapText="1"/>
    </xf>
    <xf numFmtId="58" fontId="8" fillId="0" borderId="56" xfId="0" applyNumberFormat="1" applyFont="1" applyFill="1" applyBorder="1" applyAlignment="1">
      <alignment horizontal="distributed" vertical="center" wrapText="1"/>
    </xf>
    <xf numFmtId="0" fontId="8" fillId="0" borderId="43" xfId="0" applyFont="1" applyFill="1" applyBorder="1" applyAlignment="1">
      <alignment horizontal="distributed" vertical="center" wrapText="1"/>
    </xf>
    <xf numFmtId="0" fontId="8" fillId="0" borderId="28" xfId="0" applyFont="1" applyFill="1" applyBorder="1" applyAlignment="1">
      <alignment horizontal="distributed" vertical="center" wrapText="1"/>
    </xf>
    <xf numFmtId="0" fontId="8" fillId="0" borderId="47" xfId="0" applyFont="1" applyFill="1" applyBorder="1" applyAlignment="1">
      <alignment horizontal="distributed" vertical="center" wrapText="1"/>
    </xf>
    <xf numFmtId="41" fontId="5" fillId="0" borderId="12" xfId="0" applyNumberFormat="1" applyFont="1" applyFill="1" applyBorder="1" applyAlignment="1">
      <alignment horizontal="left" vertical="top"/>
    </xf>
    <xf numFmtId="41" fontId="5" fillId="0" borderId="31" xfId="0" applyNumberFormat="1" applyFont="1" applyFill="1" applyBorder="1" applyAlignment="1">
      <alignment horizontal="left" vertical="top"/>
    </xf>
    <xf numFmtId="41" fontId="5" fillId="0" borderId="14" xfId="0" applyNumberFormat="1" applyFont="1" applyFill="1" applyBorder="1" applyAlignment="1">
      <alignment horizontal="left" vertical="top"/>
    </xf>
    <xf numFmtId="41" fontId="5" fillId="0" borderId="39" xfId="0" applyNumberFormat="1" applyFont="1" applyFill="1" applyBorder="1" applyAlignment="1">
      <alignment vertical="top" wrapText="1"/>
    </xf>
    <xf numFmtId="41" fontId="5" fillId="0" borderId="40" xfId="0" applyNumberFormat="1" applyFont="1" applyFill="1" applyBorder="1" applyAlignment="1">
      <alignment vertical="top" wrapText="1"/>
    </xf>
    <xf numFmtId="41" fontId="5" fillId="0" borderId="41" xfId="0" applyNumberFormat="1" applyFont="1" applyFill="1" applyBorder="1" applyAlignment="1">
      <alignment vertical="top" wrapText="1"/>
    </xf>
    <xf numFmtId="41" fontId="5" fillId="0" borderId="12" xfId="0" applyNumberFormat="1" applyFont="1" applyFill="1" applyBorder="1" applyAlignment="1">
      <alignment vertical="top" wrapText="1"/>
    </xf>
    <xf numFmtId="41" fontId="5" fillId="0" borderId="31" xfId="0" applyNumberFormat="1" applyFont="1" applyFill="1" applyBorder="1" applyAlignment="1">
      <alignment horizontal="right"/>
    </xf>
    <xf numFmtId="41" fontId="5" fillId="0" borderId="11" xfId="0" applyNumberFormat="1" applyFont="1" applyFill="1" applyBorder="1" applyAlignment="1">
      <alignment horizontal="right"/>
    </xf>
    <xf numFmtId="0" fontId="9" fillId="0" borderId="50" xfId="0" applyFont="1" applyFill="1" applyBorder="1" applyAlignment="1">
      <alignment horizontal="distributed" vertical="center" wrapText="1"/>
    </xf>
    <xf numFmtId="41" fontId="5" fillId="0" borderId="24" xfId="0" applyNumberFormat="1" applyFont="1" applyFill="1" applyBorder="1" applyAlignment="1">
      <alignment/>
    </xf>
    <xf numFmtId="41" fontId="5" fillId="0" borderId="31" xfId="0" applyNumberFormat="1" applyFont="1" applyFill="1" applyBorder="1" applyAlignment="1">
      <alignment/>
    </xf>
    <xf numFmtId="41" fontId="5" fillId="0" borderId="41" xfId="0" applyNumberFormat="1" applyFont="1" applyFill="1" applyBorder="1" applyAlignment="1">
      <alignment wrapText="1"/>
    </xf>
    <xf numFmtId="41" fontId="5" fillId="0" borderId="31" xfId="0" applyNumberFormat="1" applyFont="1" applyFill="1" applyBorder="1" applyAlignment="1">
      <alignment horizontal="right" vertical="center"/>
    </xf>
    <xf numFmtId="41" fontId="5" fillId="0" borderId="31" xfId="0" applyNumberFormat="1" applyFont="1" applyFill="1" applyBorder="1" applyAlignment="1">
      <alignment vertical="center"/>
    </xf>
    <xf numFmtId="41" fontId="5" fillId="0" borderId="13" xfId="0" applyNumberFormat="1" applyFont="1" applyFill="1" applyBorder="1" applyAlignment="1">
      <alignment vertical="center" wrapText="1"/>
    </xf>
    <xf numFmtId="0" fontId="8" fillId="0" borderId="14" xfId="0" applyFont="1" applyFill="1" applyBorder="1" applyAlignment="1">
      <alignment horizontal="distributed" vertical="center" wrapText="1"/>
    </xf>
    <xf numFmtId="41" fontId="5" fillId="0" borderId="32" xfId="0" applyNumberFormat="1" applyFont="1" applyFill="1" applyBorder="1" applyAlignment="1">
      <alignment vertical="center"/>
    </xf>
    <xf numFmtId="43" fontId="5" fillId="0" borderId="32" xfId="0" applyNumberFormat="1" applyFont="1" applyFill="1" applyBorder="1" applyAlignment="1">
      <alignment vertical="center"/>
    </xf>
    <xf numFmtId="41" fontId="5" fillId="0" borderId="16" xfId="0" applyNumberFormat="1" applyFont="1" applyFill="1" applyBorder="1" applyAlignment="1">
      <alignment vertical="center" wrapText="1"/>
    </xf>
    <xf numFmtId="0" fontId="5" fillId="0" borderId="58" xfId="0" applyFont="1" applyFill="1" applyBorder="1" applyAlignment="1">
      <alignment horizontal="center" vertical="center" shrinkToFit="1"/>
    </xf>
    <xf numFmtId="41" fontId="5" fillId="0" borderId="39" xfId="0" applyNumberFormat="1" applyFont="1" applyFill="1" applyBorder="1" applyAlignment="1">
      <alignment horizontal="justify" wrapText="1"/>
    </xf>
    <xf numFmtId="41" fontId="5" fillId="0" borderId="24" xfId="0" applyNumberFormat="1" applyFont="1" applyFill="1" applyBorder="1" applyAlignment="1">
      <alignment horizontal="left"/>
    </xf>
    <xf numFmtId="41" fontId="5" fillId="0" borderId="12" xfId="0" applyNumberFormat="1" applyFont="1" applyFill="1" applyBorder="1" applyAlignment="1">
      <alignment horizontal="justify" wrapText="1"/>
    </xf>
    <xf numFmtId="41" fontId="5" fillId="0" borderId="38" xfId="0" applyNumberFormat="1" applyFont="1" applyFill="1" applyBorder="1" applyAlignment="1">
      <alignment horizontal="center" wrapText="1"/>
    </xf>
    <xf numFmtId="41" fontId="5" fillId="0" borderId="21" xfId="0" applyNumberFormat="1" applyFont="1" applyFill="1" applyBorder="1" applyAlignment="1">
      <alignment horizontal="center" wrapText="1"/>
    </xf>
    <xf numFmtId="41" fontId="5" fillId="0" borderId="32" xfId="0" applyNumberFormat="1" applyFont="1" applyFill="1" applyBorder="1" applyAlignment="1">
      <alignment horizontal="center" shrinkToFit="1"/>
    </xf>
    <xf numFmtId="41" fontId="5" fillId="0" borderId="32" xfId="0" applyNumberFormat="1" applyFont="1" applyFill="1" applyBorder="1" applyAlignment="1">
      <alignment horizontal="center" wrapText="1"/>
    </xf>
    <xf numFmtId="41" fontId="5" fillId="0" borderId="32" xfId="0" applyNumberFormat="1" applyFont="1" applyFill="1" applyBorder="1" applyAlignment="1">
      <alignment wrapText="1"/>
    </xf>
    <xf numFmtId="41" fontId="5" fillId="0" borderId="31" xfId="35" applyNumberFormat="1" applyFont="1" applyFill="1" applyBorder="1" applyAlignment="1">
      <alignment horizontal="center" shrinkToFit="1"/>
    </xf>
    <xf numFmtId="41" fontId="5" fillId="0" borderId="38" xfId="35" applyNumberFormat="1" applyFont="1" applyFill="1" applyBorder="1" applyAlignment="1">
      <alignment shrinkToFit="1"/>
    </xf>
    <xf numFmtId="41" fontId="5" fillId="0" borderId="13" xfId="35" applyNumberFormat="1" applyFont="1" applyFill="1" applyBorder="1" applyAlignment="1">
      <alignment shrinkToFit="1"/>
    </xf>
    <xf numFmtId="0" fontId="5" fillId="0" borderId="36" xfId="0" applyFont="1" applyFill="1" applyBorder="1" applyAlignment="1">
      <alignment vertical="top"/>
    </xf>
    <xf numFmtId="0" fontId="5" fillId="0" borderId="19" xfId="0" applyFont="1" applyFill="1" applyBorder="1" applyAlignment="1">
      <alignment horizontal="center" vertical="center"/>
    </xf>
    <xf numFmtId="0" fontId="5" fillId="0" borderId="13" xfId="0" applyFont="1" applyFill="1" applyBorder="1" applyAlignment="1">
      <alignment vertical="center"/>
    </xf>
    <xf numFmtId="0" fontId="0" fillId="0" borderId="0" xfId="0" applyFont="1" applyAlignment="1">
      <alignment/>
    </xf>
    <xf numFmtId="0" fontId="0" fillId="0" borderId="13" xfId="0" applyBorder="1" applyAlignment="1">
      <alignment vertical="top"/>
    </xf>
    <xf numFmtId="0" fontId="5" fillId="0" borderId="10" xfId="0" applyFont="1" applyFill="1" applyBorder="1" applyAlignment="1">
      <alignment vertical="top" wrapText="1"/>
    </xf>
    <xf numFmtId="0" fontId="5" fillId="0" borderId="16" xfId="0" applyFont="1" applyFill="1" applyBorder="1" applyAlignment="1">
      <alignment vertical="top" wrapText="1"/>
    </xf>
    <xf numFmtId="0" fontId="5" fillId="0" borderId="30" xfId="0" applyFont="1" applyFill="1" applyBorder="1" applyAlignment="1">
      <alignment horizontal="left" vertical="center"/>
    </xf>
    <xf numFmtId="0" fontId="5" fillId="0" borderId="44" xfId="0" applyFont="1" applyFill="1" applyBorder="1" applyAlignment="1">
      <alignment horizontal="left" vertical="center"/>
    </xf>
    <xf numFmtId="0" fontId="5" fillId="0" borderId="13" xfId="0" applyFont="1" applyFill="1" applyBorder="1" applyAlignment="1">
      <alignment horizontal="left" vertical="center" wrapText="1"/>
    </xf>
    <xf numFmtId="0" fontId="7" fillId="0" borderId="0" xfId="0" applyFont="1" applyFill="1" applyAlignment="1">
      <alignment horizontal="center"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1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left" wrapText="1"/>
    </xf>
    <xf numFmtId="0" fontId="5" fillId="0" borderId="16" xfId="0" applyFont="1" applyFill="1" applyBorder="1" applyAlignment="1">
      <alignment horizontal="left" wrapText="1"/>
    </xf>
    <xf numFmtId="41" fontId="5" fillId="0" borderId="30"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41" fontId="5" fillId="0" borderId="40" xfId="0" applyNumberFormat="1" applyFont="1" applyFill="1" applyBorder="1" applyAlignment="1">
      <alignment horizontal="right" vertical="center"/>
    </xf>
    <xf numFmtId="0" fontId="11" fillId="0" borderId="21" xfId="0" applyFont="1" applyFill="1" applyBorder="1" applyAlignment="1">
      <alignment vertical="top"/>
    </xf>
    <xf numFmtId="0" fontId="11" fillId="0" borderId="10" xfId="0" applyFont="1" applyFill="1" applyBorder="1" applyAlignment="1">
      <alignment horizontal="right" vertical="top"/>
    </xf>
    <xf numFmtId="0" fontId="11" fillId="0" borderId="10" xfId="0" applyFont="1" applyFill="1" applyBorder="1" applyAlignment="1">
      <alignment horizontal="left"/>
    </xf>
    <xf numFmtId="0" fontId="11" fillId="0" borderId="20" xfId="0" applyFont="1" applyFill="1" applyBorder="1" applyAlignment="1">
      <alignment vertical="top"/>
    </xf>
    <xf numFmtId="0" fontId="11" fillId="0" borderId="0" xfId="0" applyFont="1" applyFill="1" applyBorder="1" applyAlignment="1">
      <alignment horizontal="right" vertical="top"/>
    </xf>
    <xf numFmtId="0" fontId="11" fillId="0" borderId="0" xfId="0" applyFont="1" applyFill="1" applyBorder="1" applyAlignment="1">
      <alignment horizontal="left"/>
    </xf>
    <xf numFmtId="0" fontId="5" fillId="0" borderId="16" xfId="0" applyFont="1" applyFill="1" applyBorder="1" applyAlignment="1">
      <alignment horizontal="left"/>
    </xf>
    <xf numFmtId="0" fontId="5" fillId="0" borderId="59" xfId="0" applyFont="1" applyFill="1" applyBorder="1" applyAlignment="1">
      <alignment horizontal="left"/>
    </xf>
    <xf numFmtId="0" fontId="0" fillId="0" borderId="0" xfId="0" applyBorder="1" applyAlignment="1">
      <alignment vertical="top"/>
    </xf>
    <xf numFmtId="41" fontId="5" fillId="0" borderId="47" xfId="0" applyNumberFormat="1" applyFont="1" applyFill="1" applyBorder="1" applyAlignment="1">
      <alignment horizontal="center" vertical="center"/>
    </xf>
    <xf numFmtId="0" fontId="35" fillId="0" borderId="48" xfId="0" applyFont="1" applyFill="1" applyBorder="1" applyAlignment="1">
      <alignment horizontal="distributed" vertical="center"/>
    </xf>
    <xf numFmtId="0" fontId="5" fillId="0" borderId="0" xfId="0" applyFont="1" applyFill="1" applyBorder="1" applyAlignment="1">
      <alignment vertical="top" wrapText="1"/>
    </xf>
    <xf numFmtId="0" fontId="5" fillId="0" borderId="13" xfId="0" applyFont="1" applyFill="1" applyBorder="1" applyAlignment="1">
      <alignment vertical="top" wrapText="1"/>
    </xf>
    <xf numFmtId="0" fontId="5" fillId="0" borderId="18" xfId="0" applyFont="1" applyFill="1" applyBorder="1" applyAlignment="1">
      <alignment horizontal="left" wrapText="1"/>
    </xf>
    <xf numFmtId="0" fontId="5" fillId="0" borderId="19" xfId="0" applyFont="1" applyFill="1" applyBorder="1" applyAlignment="1">
      <alignment horizontal="left" wrapText="1"/>
    </xf>
    <xf numFmtId="0" fontId="5" fillId="0" borderId="18" xfId="0" applyFont="1" applyFill="1" applyBorder="1" applyAlignment="1">
      <alignment vertical="top" wrapText="1"/>
    </xf>
    <xf numFmtId="0" fontId="5" fillId="0" borderId="19" xfId="0" applyFont="1" applyFill="1" applyBorder="1" applyAlignment="1">
      <alignment vertical="top" wrapText="1"/>
    </xf>
    <xf numFmtId="0" fontId="0" fillId="0" borderId="0" xfId="0" applyFont="1" applyFill="1" applyBorder="1" applyAlignment="1">
      <alignment vertical="top" wrapText="1"/>
    </xf>
    <xf numFmtId="0" fontId="0" fillId="0" borderId="13" xfId="0" applyFont="1" applyFill="1" applyBorder="1" applyAlignment="1">
      <alignment vertical="top" wrapText="1"/>
    </xf>
    <xf numFmtId="41" fontId="5" fillId="0" borderId="24" xfId="0" applyNumberFormat="1" applyFont="1" applyFill="1" applyBorder="1" applyAlignment="1">
      <alignment horizontal="center" vertical="center"/>
    </xf>
    <xf numFmtId="41" fontId="5" fillId="0" borderId="30" xfId="0" applyNumberFormat="1" applyFont="1" applyFill="1" applyBorder="1" applyAlignment="1">
      <alignment horizontal="center" vertical="center"/>
    </xf>
    <xf numFmtId="41" fontId="5" fillId="0" borderId="44" xfId="0" applyNumberFormat="1" applyFont="1" applyFill="1" applyBorder="1" applyAlignment="1">
      <alignment horizontal="center" vertical="center"/>
    </xf>
    <xf numFmtId="41" fontId="5" fillId="0" borderId="40" xfId="0" applyNumberFormat="1" applyFont="1" applyFill="1" applyBorder="1" applyAlignment="1">
      <alignment horizontal="center" vertical="center"/>
    </xf>
    <xf numFmtId="41" fontId="5" fillId="0" borderId="29" xfId="0" applyNumberFormat="1" applyFont="1" applyFill="1" applyBorder="1" applyAlignment="1">
      <alignment horizontal="center" vertical="center"/>
    </xf>
    <xf numFmtId="41" fontId="5" fillId="0" borderId="46" xfId="0" applyNumberFormat="1" applyFont="1" applyFill="1" applyBorder="1" applyAlignment="1">
      <alignment horizontal="center" vertical="center"/>
    </xf>
    <xf numFmtId="0" fontId="0" fillId="0" borderId="0" xfId="0" applyFont="1" applyFill="1" applyAlignment="1">
      <alignment horizontal="left" vertical="center" wrapText="1"/>
    </xf>
    <xf numFmtId="0" fontId="5" fillId="0" borderId="0" xfId="0" applyFont="1" applyFill="1" applyBorder="1" applyAlignment="1">
      <alignment/>
    </xf>
    <xf numFmtId="0" fontId="5" fillId="0" borderId="13" xfId="0" applyFont="1" applyFill="1" applyBorder="1" applyAlignment="1">
      <alignment/>
    </xf>
    <xf numFmtId="0" fontId="5" fillId="0" borderId="23"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0" xfId="0" applyFont="1" applyFill="1" applyBorder="1" applyAlignment="1">
      <alignment horizontal="left" wrapText="1"/>
    </xf>
    <xf numFmtId="0" fontId="5" fillId="0" borderId="13" xfId="0" applyFont="1" applyFill="1" applyBorder="1" applyAlignment="1">
      <alignment horizontal="left" wrapText="1"/>
    </xf>
    <xf numFmtId="0" fontId="3" fillId="0" borderId="0" xfId="0" applyFont="1" applyFill="1" applyBorder="1" applyAlignment="1">
      <alignment horizontal="center" vertical="center"/>
    </xf>
    <xf numFmtId="0" fontId="5" fillId="0" borderId="13" xfId="0" applyFont="1" applyFill="1" applyBorder="1" applyAlignment="1">
      <alignment wrapText="1"/>
    </xf>
    <xf numFmtId="0" fontId="5" fillId="0" borderId="13" xfId="0" applyFont="1" applyFill="1" applyBorder="1" applyAlignment="1">
      <alignment horizontal="left"/>
    </xf>
    <xf numFmtId="0" fontId="5" fillId="0" borderId="0" xfId="0" applyFont="1" applyFill="1" applyBorder="1" applyAlignment="1">
      <alignment horizontal="left" vertical="center" wrapText="1"/>
    </xf>
    <xf numFmtId="41" fontId="5" fillId="0" borderId="47" xfId="0" applyNumberFormat="1" applyFont="1" applyFill="1" applyBorder="1" applyAlignment="1">
      <alignment horizontal="left"/>
    </xf>
    <xf numFmtId="0" fontId="5" fillId="0" borderId="0" xfId="0" applyFont="1" applyFill="1" applyBorder="1" applyAlignment="1">
      <alignment wrapText="1"/>
    </xf>
    <xf numFmtId="41" fontId="5" fillId="0" borderId="45" xfId="0" applyNumberFormat="1" applyFont="1" applyFill="1" applyBorder="1" applyAlignment="1">
      <alignment horizontal="right" vertical="center"/>
    </xf>
    <xf numFmtId="41" fontId="5" fillId="0" borderId="29" xfId="0" applyNumberFormat="1" applyFont="1" applyFill="1" applyBorder="1" applyAlignment="1">
      <alignment horizontal="left"/>
    </xf>
    <xf numFmtId="41" fontId="5" fillId="0" borderId="46" xfId="0" applyNumberFormat="1" applyFont="1" applyFill="1" applyBorder="1" applyAlignment="1">
      <alignment horizontal="left"/>
    </xf>
    <xf numFmtId="0" fontId="57" fillId="0" borderId="0" xfId="0" applyFont="1" applyFill="1" applyAlignment="1">
      <alignment/>
    </xf>
    <xf numFmtId="0" fontId="4" fillId="0" borderId="0" xfId="0" applyFont="1" applyAlignment="1">
      <alignment horizontal="center" vertical="center"/>
    </xf>
    <xf numFmtId="0" fontId="6" fillId="0" borderId="0" xfId="0" applyFont="1" applyAlignment="1">
      <alignment horizontal="center" vertical="center"/>
    </xf>
    <xf numFmtId="0" fontId="12" fillId="0" borderId="0" xfId="0" applyFont="1" applyAlignment="1">
      <alignment horizontal="center" vertical="center"/>
    </xf>
    <xf numFmtId="0" fontId="7" fillId="0" borderId="0" xfId="0" applyFont="1" applyAlignment="1">
      <alignment horizontal="center" vertical="center"/>
    </xf>
    <xf numFmtId="0" fontId="14" fillId="0" borderId="0" xfId="0" applyFont="1" applyAlignment="1">
      <alignment horizontal="center" vertical="center"/>
    </xf>
    <xf numFmtId="0" fontId="5" fillId="0" borderId="60" xfId="0" applyFont="1" applyFill="1" applyBorder="1" applyAlignment="1">
      <alignment vertical="top" wrapText="1"/>
    </xf>
    <xf numFmtId="0" fontId="5" fillId="0" borderId="61" xfId="0" applyFont="1" applyFill="1" applyBorder="1" applyAlignment="1">
      <alignment vertical="top" wrapText="1"/>
    </xf>
    <xf numFmtId="0" fontId="5" fillId="0" borderId="62" xfId="0" applyFont="1" applyFill="1" applyBorder="1" applyAlignment="1">
      <alignment vertical="top" wrapText="1"/>
    </xf>
    <xf numFmtId="41" fontId="5" fillId="0" borderId="37"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41" fontId="5" fillId="0" borderId="11" xfId="0" applyNumberFormat="1" applyFont="1" applyFill="1" applyBorder="1" applyAlignment="1">
      <alignment horizontal="center" vertical="center"/>
    </xf>
    <xf numFmtId="0" fontId="5" fillId="0" borderId="37" xfId="0" applyFont="1" applyFill="1" applyBorder="1" applyAlignment="1">
      <alignment horizontal="left" vertical="top"/>
    </xf>
    <xf numFmtId="0" fontId="5" fillId="0" borderId="0" xfId="0" applyFont="1" applyFill="1" applyBorder="1" applyAlignment="1">
      <alignment horizontal="left"/>
    </xf>
    <xf numFmtId="0" fontId="5" fillId="0" borderId="11" xfId="0" applyFont="1" applyFill="1" applyBorder="1" applyAlignment="1">
      <alignment horizontal="left"/>
    </xf>
    <xf numFmtId="41" fontId="5" fillId="0" borderId="37" xfId="0" applyNumberFormat="1" applyFont="1" applyFill="1" applyBorder="1" applyAlignment="1">
      <alignment horizontal="left"/>
    </xf>
    <xf numFmtId="41" fontId="5" fillId="0" borderId="0" xfId="0" applyNumberFormat="1" applyFont="1" applyFill="1" applyBorder="1" applyAlignment="1">
      <alignment horizontal="left"/>
    </xf>
    <xf numFmtId="41" fontId="5" fillId="0" borderId="11" xfId="0" applyNumberFormat="1" applyFont="1" applyFill="1" applyBorder="1" applyAlignment="1">
      <alignment horizontal="left"/>
    </xf>
    <xf numFmtId="0" fontId="5" fillId="0" borderId="23" xfId="0" applyFont="1" applyFill="1" applyBorder="1" applyAlignment="1">
      <alignment horizontal="distributed" vertical="center"/>
    </xf>
    <xf numFmtId="0" fontId="5" fillId="0" borderId="48" xfId="0" applyFont="1" applyFill="1" applyBorder="1" applyAlignment="1">
      <alignment horizontal="distributed" vertical="center"/>
    </xf>
    <xf numFmtId="0" fontId="5" fillId="0" borderId="45" xfId="0" applyFont="1" applyFill="1" applyBorder="1" applyAlignment="1">
      <alignment horizontal="distributed" vertical="center"/>
    </xf>
    <xf numFmtId="41" fontId="5" fillId="0" borderId="29" xfId="0" applyNumberFormat="1" applyFont="1" applyFill="1" applyBorder="1" applyAlignment="1">
      <alignment horizontal="right" vertical="center"/>
    </xf>
    <xf numFmtId="41" fontId="5" fillId="0" borderId="46" xfId="0" applyNumberFormat="1" applyFont="1" applyFill="1" applyBorder="1" applyAlignment="1">
      <alignment horizontal="right" vertical="center"/>
    </xf>
    <xf numFmtId="41" fontId="5" fillId="0" borderId="47"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0" fontId="5" fillId="0" borderId="37"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41" fontId="5" fillId="0" borderId="23" xfId="0" applyNumberFormat="1" applyFont="1" applyFill="1" applyBorder="1" applyAlignment="1">
      <alignment horizontal="right" vertical="center"/>
    </xf>
    <xf numFmtId="41" fontId="5" fillId="0" borderId="48" xfId="0" applyNumberFormat="1" applyFont="1" applyFill="1" applyBorder="1" applyAlignment="1">
      <alignment horizontal="right" vertical="center"/>
    </xf>
    <xf numFmtId="0" fontId="5" fillId="0" borderId="40" xfId="0" applyFont="1" applyFill="1" applyBorder="1" applyAlignment="1">
      <alignment horizontal="left" vertical="center"/>
    </xf>
    <xf numFmtId="0" fontId="5" fillId="0" borderId="30" xfId="0" applyFont="1" applyFill="1" applyBorder="1" applyAlignment="1">
      <alignment horizontal="left" vertical="top"/>
    </xf>
    <xf numFmtId="0" fontId="5" fillId="0" borderId="44" xfId="0" applyFont="1" applyFill="1" applyBorder="1" applyAlignment="1">
      <alignment horizontal="left"/>
    </xf>
    <xf numFmtId="0" fontId="5" fillId="0" borderId="40" xfId="0" applyFont="1" applyFill="1" applyBorder="1" applyAlignment="1">
      <alignment horizontal="left"/>
    </xf>
    <xf numFmtId="0" fontId="5" fillId="0" borderId="29" xfId="0" applyFont="1" applyFill="1" applyBorder="1" applyAlignment="1">
      <alignment horizontal="left" vertical="center"/>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41" fontId="5" fillId="0" borderId="23" xfId="0" applyNumberFormat="1" applyFont="1" applyFill="1" applyBorder="1" applyAlignment="1">
      <alignment horizontal="center" vertical="center"/>
    </xf>
    <xf numFmtId="41" fontId="5" fillId="0" borderId="48" xfId="0" applyNumberFormat="1" applyFont="1" applyFill="1" applyBorder="1" applyAlignment="1">
      <alignment horizontal="center" vertical="center"/>
    </xf>
    <xf numFmtId="41" fontId="5" fillId="0" borderId="45" xfId="0" applyNumberFormat="1" applyFont="1" applyFill="1" applyBorder="1" applyAlignment="1">
      <alignment horizontal="center" vertical="center"/>
    </xf>
    <xf numFmtId="0" fontId="5" fillId="0" borderId="63" xfId="0" applyFont="1" applyFill="1" applyBorder="1" applyAlignment="1">
      <alignment horizontal="distributed" vertical="center"/>
    </xf>
    <xf numFmtId="0" fontId="5" fillId="0" borderId="42" xfId="0" applyFont="1" applyFill="1" applyBorder="1" applyAlignment="1">
      <alignment horizontal="distributed" vertical="center"/>
    </xf>
    <xf numFmtId="0" fontId="5" fillId="0" borderId="57" xfId="0" applyFont="1" applyFill="1" applyBorder="1" applyAlignment="1">
      <alignment horizontal="distributed" vertical="center"/>
    </xf>
    <xf numFmtId="0" fontId="5" fillId="0" borderId="28" xfId="0" applyFont="1" applyFill="1" applyBorder="1" applyAlignment="1">
      <alignment horizontal="distributed" vertical="center"/>
    </xf>
    <xf numFmtId="41" fontId="5" fillId="0" borderId="64" xfId="35" applyNumberFormat="1" applyFont="1" applyFill="1" applyBorder="1" applyAlignment="1">
      <alignment horizontal="distributed" vertical="center"/>
    </xf>
    <xf numFmtId="0" fontId="5" fillId="0" borderId="53" xfId="0" applyFont="1" applyFill="1" applyBorder="1" applyAlignment="1">
      <alignment horizontal="distributed" vertical="center"/>
    </xf>
    <xf numFmtId="0" fontId="5" fillId="0" borderId="10" xfId="0" applyFont="1" applyFill="1" applyBorder="1" applyAlignment="1">
      <alignment horizontal="center" vertical="center"/>
    </xf>
    <xf numFmtId="0" fontId="10" fillId="0" borderId="0" xfId="0" applyFont="1" applyFill="1" applyAlignment="1">
      <alignment horizontal="center" vertical="center"/>
    </xf>
    <xf numFmtId="0" fontId="13" fillId="0" borderId="0" xfId="0" applyFont="1" applyFill="1" applyAlignment="1">
      <alignment horizontal="center" vertical="center"/>
    </xf>
    <xf numFmtId="0" fontId="5" fillId="0" borderId="63" xfId="0" applyFont="1" applyFill="1" applyBorder="1" applyAlignment="1">
      <alignment horizontal="distributed" vertical="center" wrapText="1"/>
    </xf>
    <xf numFmtId="0" fontId="5" fillId="0" borderId="42" xfId="0" applyFont="1" applyFill="1" applyBorder="1" applyAlignment="1">
      <alignment horizontal="distributed" vertical="center" wrapText="1"/>
    </xf>
    <xf numFmtId="0" fontId="5" fillId="0" borderId="57" xfId="0" applyFont="1" applyFill="1" applyBorder="1" applyAlignment="1">
      <alignment horizontal="distributed" vertical="center" wrapText="1"/>
    </xf>
    <xf numFmtId="0" fontId="5" fillId="0" borderId="29" xfId="0" applyFont="1" applyFill="1" applyBorder="1" applyAlignment="1">
      <alignment horizontal="distributed" vertical="center" wrapText="1"/>
    </xf>
    <xf numFmtId="0" fontId="5" fillId="0" borderId="64" xfId="0" applyFont="1" applyFill="1" applyBorder="1" applyAlignment="1">
      <alignment horizontal="distributed" vertical="center" wrapText="1"/>
    </xf>
    <xf numFmtId="0" fontId="5" fillId="0" borderId="65" xfId="0" applyFont="1" applyFill="1" applyBorder="1" applyAlignment="1">
      <alignment horizontal="distributed" vertical="center" wrapText="1"/>
    </xf>
    <xf numFmtId="0" fontId="5" fillId="0" borderId="66" xfId="0" applyFont="1" applyFill="1" applyBorder="1" applyAlignment="1">
      <alignment horizontal="distributed" vertical="center" wrapText="1"/>
    </xf>
    <xf numFmtId="0" fontId="5" fillId="0" borderId="51" xfId="0" applyFont="1" applyFill="1" applyBorder="1" applyAlignment="1">
      <alignment horizontal="distributed" vertical="center" wrapText="1"/>
    </xf>
    <xf numFmtId="0" fontId="5" fillId="0" borderId="12" xfId="0" applyFont="1" applyFill="1" applyBorder="1" applyAlignment="1">
      <alignment horizontal="distributed" vertical="center" wrapText="1"/>
    </xf>
    <xf numFmtId="0" fontId="5" fillId="0" borderId="43" xfId="0" applyFont="1" applyFill="1" applyBorder="1" applyAlignment="1">
      <alignment horizontal="distributed" vertical="center" wrapText="1"/>
    </xf>
    <xf numFmtId="0" fontId="5" fillId="0" borderId="31" xfId="0" applyFont="1" applyFill="1" applyBorder="1" applyAlignment="1">
      <alignment horizontal="distributed" vertical="center" wrapText="1"/>
    </xf>
    <xf numFmtId="0" fontId="5" fillId="0" borderId="28" xfId="0" applyFont="1" applyFill="1" applyBorder="1" applyAlignment="1">
      <alignment horizontal="distributed" vertical="center" wrapText="1"/>
    </xf>
    <xf numFmtId="0" fontId="5" fillId="0" borderId="67" xfId="0" applyFont="1" applyFill="1" applyBorder="1" applyAlignment="1">
      <alignment horizontal="distributed" vertical="center" wrapText="1"/>
    </xf>
    <xf numFmtId="0" fontId="5" fillId="0" borderId="18" xfId="0" applyFont="1" applyFill="1" applyBorder="1" applyAlignment="1">
      <alignment horizontal="distributed" vertical="center" wrapText="1"/>
    </xf>
    <xf numFmtId="0" fontId="5" fillId="0" borderId="56" xfId="0" applyFont="1" applyFill="1" applyBorder="1" applyAlignment="1">
      <alignment horizontal="distributed" vertical="center" wrapText="1"/>
    </xf>
    <xf numFmtId="0" fontId="5" fillId="0" borderId="38" xfId="0" applyFont="1" applyFill="1" applyBorder="1" applyAlignment="1">
      <alignment horizontal="distributed" vertical="center" wrapText="1"/>
    </xf>
    <xf numFmtId="0" fontId="5" fillId="0" borderId="24" xfId="0" applyFont="1" applyFill="1" applyBorder="1" applyAlignment="1">
      <alignment horizontal="distributed" vertical="center" wrapText="1"/>
    </xf>
    <xf numFmtId="0" fontId="5" fillId="0" borderId="57" xfId="0" applyFont="1" applyFill="1" applyBorder="1" applyAlignment="1">
      <alignment horizontal="center" vertical="distributed" wrapText="1"/>
    </xf>
    <xf numFmtId="0" fontId="5" fillId="0" borderId="31" xfId="0" applyFont="1" applyFill="1" applyBorder="1" applyAlignment="1">
      <alignment horizontal="center" vertical="distributed" wrapText="1"/>
    </xf>
    <xf numFmtId="0" fontId="5" fillId="0" borderId="28" xfId="0" applyFont="1" applyFill="1" applyBorder="1" applyAlignment="1">
      <alignment horizontal="center" vertical="distributed" wrapText="1"/>
    </xf>
    <xf numFmtId="0" fontId="5" fillId="0" borderId="24" xfId="0" applyFont="1" applyFill="1" applyBorder="1" applyAlignment="1">
      <alignment horizontal="justify" vertical="center" wrapText="1"/>
    </xf>
    <xf numFmtId="0" fontId="5" fillId="0" borderId="31" xfId="0" applyFont="1" applyFill="1" applyBorder="1" applyAlignment="1">
      <alignment horizontal="justify" vertical="center" wrapText="1"/>
    </xf>
    <xf numFmtId="0" fontId="5" fillId="0" borderId="28" xfId="0" applyFont="1" applyFill="1" applyBorder="1" applyAlignment="1">
      <alignment horizontal="justify" vertical="center" wrapText="1"/>
    </xf>
    <xf numFmtId="0" fontId="5" fillId="0" borderId="68" xfId="0" applyFont="1" applyFill="1" applyBorder="1" applyAlignment="1">
      <alignment horizontal="distributed" vertical="center" wrapText="1"/>
    </xf>
    <xf numFmtId="0" fontId="0" fillId="0" borderId="0" xfId="0" applyAlignment="1">
      <alignment/>
    </xf>
    <xf numFmtId="0" fontId="7" fillId="0" borderId="0" xfId="0" applyFont="1" applyFill="1" applyAlignment="1">
      <alignment horizontal="center"/>
    </xf>
    <xf numFmtId="0" fontId="5" fillId="0" borderId="53" xfId="0" applyFont="1" applyFill="1" applyBorder="1" applyAlignment="1">
      <alignment horizontal="distributed" vertical="center" wrapText="1"/>
    </xf>
    <xf numFmtId="0" fontId="5" fillId="0" borderId="54" xfId="0" applyFont="1" applyFill="1" applyBorder="1" applyAlignment="1">
      <alignment horizontal="distributed" vertical="center" wrapText="1"/>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horizontal="fill" vertical="center" wrapText="1"/>
    </xf>
    <xf numFmtId="0" fontId="5" fillId="0" borderId="13" xfId="0" applyFont="1" applyFill="1" applyBorder="1" applyAlignment="1">
      <alignment horizontal="fill" vertical="center" wrapText="1"/>
    </xf>
    <xf numFmtId="0" fontId="5" fillId="0" borderId="0" xfId="0" applyFont="1" applyFill="1" applyBorder="1" applyAlignment="1">
      <alignment vertical="center" wrapText="1"/>
    </xf>
    <xf numFmtId="0" fontId="5" fillId="0" borderId="13" xfId="0" applyFont="1" applyFill="1" applyBorder="1" applyAlignment="1">
      <alignment vertical="center" wrapText="1"/>
    </xf>
    <xf numFmtId="0" fontId="5" fillId="0" borderId="0" xfId="0" applyFont="1" applyFill="1" applyBorder="1" applyAlignment="1">
      <alignment horizontal="left" vertical="top" wrapText="1"/>
    </xf>
    <xf numFmtId="0" fontId="0" fillId="0" borderId="0" xfId="0" applyFont="1" applyFill="1" applyBorder="1" applyAlignment="1">
      <alignment vertical="top"/>
    </xf>
    <xf numFmtId="0" fontId="0" fillId="0" borderId="13" xfId="0" applyFont="1" applyFill="1" applyBorder="1" applyAlignment="1">
      <alignment vertical="top"/>
    </xf>
    <xf numFmtId="0" fontId="5" fillId="0" borderId="10" xfId="0" applyFont="1" applyFill="1" applyBorder="1" applyAlignment="1">
      <alignment vertical="top" wrapText="1"/>
    </xf>
    <xf numFmtId="0" fontId="5" fillId="0" borderId="16" xfId="0" applyFont="1" applyFill="1" applyBorder="1" applyAlignment="1">
      <alignment vertical="top" wrapText="1"/>
    </xf>
    <xf numFmtId="0" fontId="5" fillId="0" borderId="20" xfId="0" applyFont="1" applyFill="1" applyBorder="1" applyAlignment="1">
      <alignment vertical="center"/>
    </xf>
    <xf numFmtId="0" fontId="5" fillId="0" borderId="0" xfId="33" applyFont="1" applyFill="1" applyBorder="1" applyAlignment="1">
      <alignment vertical="top" wrapText="1"/>
      <protection/>
    </xf>
    <xf numFmtId="0" fontId="5" fillId="0" borderId="0" xfId="0" applyFont="1" applyFill="1" applyBorder="1" applyAlignment="1">
      <alignment vertical="top"/>
    </xf>
    <xf numFmtId="0" fontId="0" fillId="0" borderId="0" xfId="0" applyFont="1" applyBorder="1" applyAlignment="1">
      <alignment vertical="top"/>
    </xf>
    <xf numFmtId="0" fontId="0" fillId="0" borderId="13" xfId="0" applyFont="1" applyBorder="1" applyAlignment="1">
      <alignment vertical="top"/>
    </xf>
    <xf numFmtId="0" fontId="5" fillId="0" borderId="0" xfId="0" applyFont="1" applyFill="1" applyBorder="1" applyAlignment="1">
      <alignment vertical="center"/>
    </xf>
    <xf numFmtId="0" fontId="5" fillId="0" borderId="13" xfId="0" applyFont="1" applyFill="1" applyBorder="1" applyAlignment="1">
      <alignment vertical="center"/>
    </xf>
    <xf numFmtId="0" fontId="21" fillId="0" borderId="0" xfId="0" applyFont="1" applyFill="1" applyAlignment="1">
      <alignment horizontal="center" vertical="center"/>
    </xf>
    <xf numFmtId="0" fontId="11" fillId="0" borderId="0" xfId="0" applyFont="1" applyFill="1" applyAlignment="1">
      <alignment horizontal="center" vertical="center"/>
    </xf>
    <xf numFmtId="0" fontId="1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5" fillId="0" borderId="0" xfId="0" applyFont="1" applyFill="1" applyAlignment="1">
      <alignment vertical="top" wrapText="1"/>
    </xf>
    <xf numFmtId="0" fontId="0" fillId="0" borderId="0" xfId="0" applyFont="1" applyFill="1" applyAlignment="1">
      <alignment vertical="top" wrapText="1"/>
    </xf>
    <xf numFmtId="0" fontId="15" fillId="0" borderId="57" xfId="0" applyFont="1" applyFill="1" applyBorder="1" applyAlignment="1">
      <alignment horizontal="distributed" vertical="center"/>
    </xf>
    <xf numFmtId="0" fontId="15" fillId="0" borderId="28" xfId="0" applyFont="1" applyFill="1" applyBorder="1" applyAlignment="1">
      <alignment horizontal="distributed" vertical="center"/>
    </xf>
    <xf numFmtId="0" fontId="15" fillId="0" borderId="65" xfId="0" applyFont="1" applyFill="1" applyBorder="1" applyAlignment="1">
      <alignment horizontal="distributed" vertical="center"/>
    </xf>
    <xf numFmtId="0" fontId="15" fillId="0" borderId="66" xfId="0" applyFont="1" applyFill="1" applyBorder="1" applyAlignment="1">
      <alignment horizontal="distributed" vertical="center"/>
    </xf>
    <xf numFmtId="0" fontId="15" fillId="0" borderId="51" xfId="0" applyFont="1" applyFill="1" applyBorder="1" applyAlignment="1">
      <alignment horizontal="distributed" vertical="center"/>
    </xf>
    <xf numFmtId="0" fontId="15" fillId="0" borderId="43" xfId="0" applyFont="1" applyFill="1" applyBorder="1" applyAlignment="1">
      <alignment horizontal="distributed" vertical="center"/>
    </xf>
    <xf numFmtId="198" fontId="15" fillId="0" borderId="57" xfId="0" applyNumberFormat="1" applyFont="1" applyFill="1" applyBorder="1" applyAlignment="1">
      <alignment horizontal="distributed" vertical="center"/>
    </xf>
    <xf numFmtId="198" fontId="15" fillId="0" borderId="28" xfId="0" applyNumberFormat="1" applyFont="1" applyFill="1" applyBorder="1" applyAlignment="1">
      <alignment horizontal="distributed" vertical="center"/>
    </xf>
    <xf numFmtId="0" fontId="15" fillId="0" borderId="51" xfId="0" applyFont="1" applyFill="1" applyBorder="1" applyAlignment="1">
      <alignment vertical="center" wrapText="1"/>
    </xf>
    <xf numFmtId="0" fontId="15" fillId="0" borderId="12" xfId="0" applyFont="1" applyFill="1" applyBorder="1" applyAlignment="1">
      <alignment vertical="center" wrapText="1"/>
    </xf>
    <xf numFmtId="0" fontId="15" fillId="0" borderId="43" xfId="0" applyFont="1" applyFill="1" applyBorder="1" applyAlignment="1">
      <alignment vertical="center" wrapText="1"/>
    </xf>
    <xf numFmtId="0" fontId="15" fillId="0" borderId="64" xfId="0" applyFont="1" applyFill="1" applyBorder="1" applyAlignment="1">
      <alignment vertical="center" wrapText="1"/>
    </xf>
    <xf numFmtId="0" fontId="15" fillId="0" borderId="68" xfId="0" applyFont="1" applyFill="1" applyBorder="1" applyAlignment="1">
      <alignment vertical="center" wrapText="1"/>
    </xf>
    <xf numFmtId="0" fontId="15" fillId="0" borderId="42" xfId="0" applyFont="1" applyFill="1" applyBorder="1" applyAlignment="1">
      <alignment vertical="center" wrapText="1"/>
    </xf>
    <xf numFmtId="0" fontId="15" fillId="0" borderId="53" xfId="0" applyFont="1" applyFill="1" applyBorder="1" applyAlignment="1">
      <alignment vertical="center" wrapText="1"/>
    </xf>
    <xf numFmtId="0" fontId="15" fillId="0" borderId="24"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4" xfId="0" applyFont="1" applyFill="1" applyBorder="1" applyAlignment="1">
      <alignment horizontal="center" vertical="distributed" wrapText="1"/>
    </xf>
    <xf numFmtId="0" fontId="15" fillId="0" borderId="28" xfId="0" applyFont="1" applyFill="1" applyBorder="1" applyAlignment="1">
      <alignment horizontal="center" vertical="distributed" wrapText="1"/>
    </xf>
    <xf numFmtId="0" fontId="15" fillId="0" borderId="23" xfId="0" applyFont="1" applyFill="1" applyBorder="1" applyAlignment="1">
      <alignment vertical="center" wrapText="1"/>
    </xf>
    <xf numFmtId="0" fontId="15" fillId="0" borderId="45" xfId="0" applyFont="1" applyFill="1" applyBorder="1" applyAlignment="1">
      <alignment vertical="center" wrapText="1"/>
    </xf>
    <xf numFmtId="0" fontId="15" fillId="0" borderId="23" xfId="0" applyFont="1" applyFill="1" applyBorder="1" applyAlignment="1">
      <alignment horizontal="distributed" vertical="center" wrapText="1"/>
    </xf>
    <xf numFmtId="0" fontId="15" fillId="0" borderId="45" xfId="0" applyFont="1" applyFill="1" applyBorder="1" applyAlignment="1">
      <alignment horizontal="distributed" vertical="center" wrapText="1"/>
    </xf>
    <xf numFmtId="0" fontId="15" fillId="0" borderId="24" xfId="0" applyFont="1" applyFill="1" applyBorder="1" applyAlignment="1">
      <alignment horizontal="distributed" vertical="center" wrapText="1"/>
    </xf>
    <xf numFmtId="0" fontId="15" fillId="0" borderId="28" xfId="0" applyFont="1" applyFill="1" applyBorder="1" applyAlignment="1">
      <alignment horizontal="distributed" vertical="center" wrapText="1"/>
    </xf>
    <xf numFmtId="0" fontId="15" fillId="0" borderId="54" xfId="0" applyFont="1" applyFill="1" applyBorder="1" applyAlignment="1">
      <alignment horizontal="center" vertical="center" wrapText="1"/>
    </xf>
    <xf numFmtId="0" fontId="15" fillId="0" borderId="66" xfId="0" applyFont="1" applyFill="1" applyBorder="1" applyAlignment="1">
      <alignment horizontal="center" vertical="center" wrapText="1"/>
    </xf>
    <xf numFmtId="0" fontId="5" fillId="0" borderId="28" xfId="0" applyFont="1" applyFill="1" applyBorder="1" applyAlignment="1">
      <alignment horizontal="center" vertical="center" wrapText="1"/>
    </xf>
    <xf numFmtId="43" fontId="20" fillId="0" borderId="31" xfId="0" applyNumberFormat="1" applyFont="1" applyFill="1" applyBorder="1" applyAlignment="1">
      <alignment wrapText="1" shrinkToFit="1"/>
    </xf>
    <xf numFmtId="0" fontId="0" fillId="0" borderId="31" xfId="0" applyFill="1" applyBorder="1" applyAlignment="1">
      <alignment/>
    </xf>
    <xf numFmtId="0" fontId="30" fillId="0" borderId="24" xfId="0" applyFont="1" applyFill="1" applyBorder="1" applyAlignment="1">
      <alignment horizontal="center" vertical="center" wrapText="1"/>
    </xf>
    <xf numFmtId="0" fontId="32" fillId="0" borderId="31"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29" fillId="0" borderId="23" xfId="0" applyFont="1" applyFill="1" applyBorder="1" applyAlignment="1">
      <alignment horizontal="distributed" vertical="center" wrapText="1"/>
    </xf>
    <xf numFmtId="0" fontId="29" fillId="0" borderId="45" xfId="0" applyFont="1" applyFill="1" applyBorder="1" applyAlignment="1">
      <alignment horizontal="distributed" vertical="center" wrapText="1"/>
    </xf>
    <xf numFmtId="0" fontId="29"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29" fillId="0" borderId="24" xfId="0" applyFont="1" applyFill="1" applyBorder="1" applyAlignment="1">
      <alignment vertical="center" wrapText="1"/>
    </xf>
    <xf numFmtId="0" fontId="8" fillId="0" borderId="28" xfId="0" applyFont="1" applyFill="1" applyBorder="1" applyAlignment="1">
      <alignment vertical="center" wrapText="1"/>
    </xf>
    <xf numFmtId="0" fontId="29" fillId="0" borderId="51" xfId="0" applyFont="1" applyFill="1" applyBorder="1" applyAlignment="1">
      <alignment horizontal="distributed" vertical="center" wrapText="1"/>
    </xf>
    <xf numFmtId="0" fontId="29" fillId="0" borderId="12" xfId="0" applyFont="1" applyFill="1" applyBorder="1" applyAlignment="1">
      <alignment horizontal="distributed" vertical="center" wrapText="1"/>
    </xf>
    <xf numFmtId="0" fontId="29" fillId="0" borderId="43" xfId="0" applyFont="1" applyFill="1" applyBorder="1" applyAlignment="1">
      <alignment horizontal="distributed" vertical="center" wrapText="1"/>
    </xf>
    <xf numFmtId="0" fontId="29" fillId="0" borderId="64" xfId="0" applyFont="1" applyFill="1" applyBorder="1" applyAlignment="1">
      <alignment horizontal="distributed" vertical="center" wrapText="1"/>
    </xf>
    <xf numFmtId="0" fontId="29" fillId="0" borderId="68" xfId="0" applyFont="1" applyFill="1" applyBorder="1" applyAlignment="1">
      <alignment horizontal="distributed" vertical="center" wrapText="1"/>
    </xf>
    <xf numFmtId="0" fontId="29" fillId="0" borderId="42" xfId="0" applyFont="1" applyFill="1" applyBorder="1" applyAlignment="1">
      <alignment horizontal="distributed" vertical="center" wrapText="1"/>
    </xf>
    <xf numFmtId="0" fontId="29" fillId="0" borderId="53" xfId="0" applyFont="1" applyFill="1" applyBorder="1" applyAlignment="1">
      <alignment horizontal="distributed" vertical="center" wrapText="1"/>
    </xf>
    <xf numFmtId="0" fontId="31" fillId="0" borderId="23" xfId="0" applyFont="1" applyFill="1" applyBorder="1" applyAlignment="1">
      <alignment horizontal="center" vertical="center" wrapText="1"/>
    </xf>
    <xf numFmtId="0" fontId="31" fillId="0" borderId="69"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48" xfId="0" applyFont="1" applyFill="1" applyBorder="1" applyAlignment="1">
      <alignment horizontal="distributed" vertical="center" wrapText="1"/>
    </xf>
    <xf numFmtId="0" fontId="29" fillId="0" borderId="54" xfId="0" applyFont="1" applyFill="1" applyBorder="1" applyAlignment="1">
      <alignment vertical="center" wrapText="1"/>
    </xf>
    <xf numFmtId="0" fontId="8" fillId="0" borderId="66" xfId="0" applyFont="1" applyFill="1" applyBorder="1" applyAlignment="1">
      <alignment vertical="center" wrapText="1"/>
    </xf>
    <xf numFmtId="0" fontId="29" fillId="0" borderId="31" xfId="0" applyFont="1" applyFill="1" applyBorder="1" applyAlignment="1">
      <alignment horizontal="center" vertical="center" wrapText="1"/>
    </xf>
    <xf numFmtId="0" fontId="29" fillId="0" borderId="28" xfId="0" applyFont="1" applyFill="1" applyBorder="1" applyAlignment="1">
      <alignment vertical="center" wrapText="1"/>
    </xf>
    <xf numFmtId="0" fontId="8" fillId="0" borderId="65" xfId="0" applyFont="1" applyFill="1" applyBorder="1" applyAlignment="1">
      <alignment horizontal="distributed" vertical="center" wrapText="1"/>
    </xf>
    <xf numFmtId="0" fontId="8" fillId="0" borderId="66" xfId="0" applyFont="1" applyFill="1" applyBorder="1" applyAlignment="1">
      <alignment horizontal="distributed" vertical="center" wrapText="1"/>
    </xf>
    <xf numFmtId="0" fontId="8" fillId="0" borderId="57" xfId="0" applyFont="1" applyFill="1" applyBorder="1" applyAlignment="1">
      <alignment horizontal="distributed" vertical="center" wrapText="1"/>
    </xf>
    <xf numFmtId="0" fontId="8" fillId="0" borderId="57"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8" fillId="0" borderId="57" xfId="0" applyFont="1" applyFill="1" applyBorder="1" applyAlignment="1">
      <alignment horizontal="left" vertical="center" wrapText="1"/>
    </xf>
    <xf numFmtId="0" fontId="8" fillId="0" borderId="28" xfId="0" applyFont="1" applyFill="1" applyBorder="1" applyAlignment="1">
      <alignment horizontal="left" vertical="center" wrapText="1"/>
    </xf>
    <xf numFmtId="0" fontId="8" fillId="0" borderId="51" xfId="0" applyFont="1" applyFill="1" applyBorder="1" applyAlignment="1">
      <alignment horizontal="distributed" vertical="center"/>
    </xf>
    <xf numFmtId="0" fontId="8" fillId="0" borderId="43" xfId="0" applyFont="1" applyFill="1" applyBorder="1" applyAlignment="1">
      <alignment horizontal="distributed" vertical="center"/>
    </xf>
    <xf numFmtId="0" fontId="0" fillId="0" borderId="0" xfId="0" applyFill="1" applyAlignment="1">
      <alignment horizontal="center" vertical="center"/>
    </xf>
    <xf numFmtId="0" fontId="18" fillId="0" borderId="0" xfId="0" applyFont="1" applyFill="1" applyAlignment="1">
      <alignment horizontal="center" vertical="center"/>
    </xf>
    <xf numFmtId="0" fontId="0" fillId="0" borderId="0" xfId="0" applyFill="1" applyBorder="1" applyAlignment="1">
      <alignment horizontal="center" vertical="center"/>
    </xf>
    <xf numFmtId="0" fontId="8" fillId="0" borderId="67" xfId="0" applyFont="1" applyFill="1" applyBorder="1" applyAlignment="1">
      <alignment horizontal="distributed" vertical="center" wrapText="1"/>
    </xf>
    <xf numFmtId="0" fontId="8" fillId="0" borderId="29" xfId="0" applyFont="1" applyFill="1" applyBorder="1" applyAlignment="1">
      <alignment horizontal="distributed" vertical="center" wrapText="1"/>
    </xf>
    <xf numFmtId="0" fontId="10" fillId="0" borderId="0" xfId="0" applyFont="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vertical="center"/>
    </xf>
    <xf numFmtId="0" fontId="5" fillId="0" borderId="0" xfId="0" applyFont="1" applyBorder="1" applyAlignment="1">
      <alignment horizontal="center" vertical="center"/>
    </xf>
    <xf numFmtId="0" fontId="5" fillId="0" borderId="5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24" xfId="0" applyFont="1" applyFill="1" applyBorder="1" applyAlignment="1">
      <alignment wrapText="1"/>
    </xf>
    <xf numFmtId="0" fontId="5" fillId="0" borderId="28" xfId="0" applyFont="1" applyFill="1" applyBorder="1" applyAlignment="1">
      <alignment wrapText="1"/>
    </xf>
    <xf numFmtId="0" fontId="5" fillId="0" borderId="65" xfId="0" applyFont="1" applyFill="1" applyBorder="1" applyAlignment="1">
      <alignment horizontal="distributed" vertical="distributed" wrapText="1"/>
    </xf>
    <xf numFmtId="0" fontId="5" fillId="0" borderId="38" xfId="0" applyFont="1" applyFill="1" applyBorder="1" applyAlignment="1">
      <alignment horizontal="distributed" vertical="distributed" wrapText="1"/>
    </xf>
    <xf numFmtId="0" fontId="5" fillId="0" borderId="66" xfId="0" applyFont="1" applyFill="1" applyBorder="1" applyAlignment="1">
      <alignment horizontal="distributed" vertical="distributed" wrapText="1"/>
    </xf>
    <xf numFmtId="0" fontId="5" fillId="0" borderId="24" xfId="0" applyFont="1" applyFill="1" applyBorder="1" applyAlignment="1">
      <alignment horizontal="center" vertical="center" wrapText="1"/>
    </xf>
    <xf numFmtId="0" fontId="5" fillId="0" borderId="51"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57" xfId="0" applyFont="1" applyFill="1" applyBorder="1" applyAlignment="1">
      <alignment horizontal="distributed" vertical="distributed" wrapText="1"/>
    </xf>
    <xf numFmtId="0" fontId="5" fillId="0" borderId="31" xfId="0" applyFont="1" applyFill="1" applyBorder="1" applyAlignment="1">
      <alignment horizontal="distributed" vertical="distributed" wrapText="1"/>
    </xf>
    <xf numFmtId="0" fontId="5" fillId="0" borderId="28" xfId="0" applyFont="1" applyFill="1" applyBorder="1" applyAlignment="1">
      <alignment horizontal="distributed" vertical="distributed" wrapText="1"/>
    </xf>
    <xf numFmtId="0" fontId="20" fillId="0" borderId="57" xfId="0" applyFont="1" applyFill="1" applyBorder="1" applyAlignment="1">
      <alignment horizontal="center" vertical="distributed" wrapText="1"/>
    </xf>
    <xf numFmtId="0" fontId="20" fillId="0" borderId="31" xfId="0" applyFont="1" applyFill="1" applyBorder="1" applyAlignment="1">
      <alignment horizontal="center" vertical="distributed" wrapText="1"/>
    </xf>
    <xf numFmtId="0" fontId="20" fillId="0" borderId="28" xfId="0" applyFont="1" applyFill="1" applyBorder="1" applyAlignment="1">
      <alignment horizontal="center" vertical="distributed" wrapText="1"/>
    </xf>
    <xf numFmtId="0" fontId="5" fillId="0" borderId="55"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11" fillId="0" borderId="25" xfId="0" applyFont="1" applyBorder="1" applyAlignment="1">
      <alignment shrinkToFit="1"/>
    </xf>
    <xf numFmtId="180" fontId="5" fillId="0" borderId="23" xfId="35" applyNumberFormat="1" applyFont="1" applyBorder="1" applyAlignment="1">
      <alignment horizontal="center" vertical="center" wrapText="1"/>
    </xf>
    <xf numFmtId="0" fontId="0" fillId="0" borderId="48" xfId="0" applyFont="1" applyBorder="1" applyAlignment="1">
      <alignment horizontal="center" vertical="center" wrapText="1"/>
    </xf>
    <xf numFmtId="0" fontId="0" fillId="0" borderId="45" xfId="0" applyFont="1" applyBorder="1" applyAlignment="1">
      <alignment horizontal="center" vertical="center" wrapText="1"/>
    </xf>
    <xf numFmtId="0" fontId="5" fillId="0" borderId="22" xfId="0" applyFont="1" applyBorder="1" applyAlignment="1">
      <alignment horizontal="center" vertical="center" wrapText="1"/>
    </xf>
    <xf numFmtId="0" fontId="22" fillId="0" borderId="71" xfId="0" applyFont="1" applyBorder="1" applyAlignment="1">
      <alignment shrinkToFit="1"/>
    </xf>
    <xf numFmtId="0" fontId="22" fillId="0" borderId="25" xfId="0" applyFont="1" applyBorder="1" applyAlignment="1">
      <alignment shrinkToFit="1"/>
    </xf>
    <xf numFmtId="0" fontId="22" fillId="0" borderId="14" xfId="0" applyFont="1" applyBorder="1" applyAlignment="1">
      <alignment shrinkToFit="1"/>
    </xf>
    <xf numFmtId="0" fontId="22" fillId="0" borderId="32" xfId="0" applyFont="1" applyBorder="1" applyAlignment="1">
      <alignment shrinkToFit="1"/>
    </xf>
    <xf numFmtId="198" fontId="5" fillId="0" borderId="23" xfId="0" applyNumberFormat="1" applyFont="1" applyBorder="1" applyAlignment="1">
      <alignment horizontal="center" vertical="center" wrapText="1"/>
    </xf>
    <xf numFmtId="196" fontId="5" fillId="0" borderId="23" xfId="0" applyNumberFormat="1" applyFont="1" applyBorder="1" applyAlignment="1">
      <alignment horizontal="center" vertical="center" wrapText="1"/>
    </xf>
    <xf numFmtId="196" fontId="5" fillId="0" borderId="48" xfId="0" applyNumberFormat="1" applyFont="1" applyBorder="1" applyAlignment="1">
      <alignment horizontal="center" vertical="center" wrapText="1"/>
    </xf>
    <xf numFmtId="0" fontId="5" fillId="0" borderId="48"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5" xfId="0" applyFont="1" applyBorder="1" applyAlignment="1">
      <alignment horizontal="center" vertical="center" wrapText="1"/>
    </xf>
    <xf numFmtId="0" fontId="22" fillId="0" borderId="21" xfId="0" applyFont="1" applyBorder="1" applyAlignment="1">
      <alignment shrinkToFit="1"/>
    </xf>
    <xf numFmtId="0" fontId="22" fillId="0" borderId="15" xfId="0" applyFont="1" applyBorder="1" applyAlignment="1">
      <alignment shrinkToFi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Book1" xfId="33"/>
    <cellStyle name="一般_二總預算表(印書)"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7.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8.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9.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0.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11.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12.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13.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14.vml" /><Relationship Id="rId3"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3:I28"/>
  <sheetViews>
    <sheetView zoomScalePageLayoutView="0" workbookViewId="0" topLeftCell="A1">
      <selection activeCell="A3" sqref="A3:I3"/>
    </sheetView>
  </sheetViews>
  <sheetFormatPr defaultColWidth="9.00390625" defaultRowHeight="16.5"/>
  <cols>
    <col min="1" max="16384" width="9.00390625" style="3" customWidth="1"/>
  </cols>
  <sheetData>
    <row r="2" ht="44.25" customHeight="1"/>
    <row r="3" spans="1:9" ht="49.5" customHeight="1">
      <c r="A3" s="716" t="s">
        <v>786</v>
      </c>
      <c r="B3" s="716"/>
      <c r="C3" s="716"/>
      <c r="D3" s="716"/>
      <c r="E3" s="716"/>
      <c r="F3" s="716"/>
      <c r="G3" s="716"/>
      <c r="H3" s="716"/>
      <c r="I3" s="716"/>
    </row>
    <row r="4" spans="1:9" ht="116.25" customHeight="1">
      <c r="A4" s="717" t="s">
        <v>207</v>
      </c>
      <c r="B4" s="717"/>
      <c r="C4" s="717"/>
      <c r="D4" s="717"/>
      <c r="E4" s="717"/>
      <c r="F4" s="717"/>
      <c r="G4" s="717"/>
      <c r="H4" s="717"/>
      <c r="I4" s="717"/>
    </row>
    <row r="7" spans="1:9" ht="45" customHeight="1">
      <c r="A7" s="716" t="s">
        <v>209</v>
      </c>
      <c r="B7" s="716"/>
      <c r="C7" s="716"/>
      <c r="D7" s="716"/>
      <c r="E7" s="716"/>
      <c r="F7" s="716"/>
      <c r="G7" s="716"/>
      <c r="H7" s="716"/>
      <c r="I7" s="716"/>
    </row>
    <row r="9" spans="1:9" ht="49.5" customHeight="1">
      <c r="A9" s="717" t="s">
        <v>208</v>
      </c>
      <c r="B9" s="717"/>
      <c r="C9" s="717"/>
      <c r="D9" s="717"/>
      <c r="E9" s="717"/>
      <c r="F9" s="717"/>
      <c r="G9" s="717"/>
      <c r="H9" s="717"/>
      <c r="I9" s="717"/>
    </row>
    <row r="10" spans="1:9" ht="56.25" customHeight="1">
      <c r="A10" s="718" t="s">
        <v>190</v>
      </c>
      <c r="B10" s="718"/>
      <c r="C10" s="718"/>
      <c r="D10" s="718"/>
      <c r="E10" s="718"/>
      <c r="F10" s="718"/>
      <c r="G10" s="718"/>
      <c r="H10" s="718"/>
      <c r="I10" s="718"/>
    </row>
    <row r="16" ht="32.25" customHeight="1"/>
    <row r="28" spans="1:9" ht="25.5">
      <c r="A28" s="716" t="s">
        <v>206</v>
      </c>
      <c r="B28" s="716"/>
      <c r="C28" s="716"/>
      <c r="D28" s="716"/>
      <c r="E28" s="716"/>
      <c r="F28" s="716"/>
      <c r="G28" s="716"/>
      <c r="H28" s="716"/>
      <c r="I28" s="716"/>
    </row>
  </sheetData>
  <sheetProtection/>
  <mergeCells count="6">
    <mergeCell ref="A28:I28"/>
    <mergeCell ref="A3:I3"/>
    <mergeCell ref="A4:I4"/>
    <mergeCell ref="A7:I7"/>
    <mergeCell ref="A9:I9"/>
    <mergeCell ref="A10:I10"/>
  </mergeCells>
  <printOptions/>
  <pageMargins left="0.7480314960629921" right="0.5511811023622047" top="0.5905511811023623"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27"/>
  </sheetPr>
  <dimension ref="A1:K40"/>
  <sheetViews>
    <sheetView zoomScalePageLayoutView="0" workbookViewId="0" topLeftCell="A1">
      <selection activeCell="A4" sqref="A4:K4"/>
    </sheetView>
  </sheetViews>
  <sheetFormatPr defaultColWidth="9.00390625" defaultRowHeight="16.5"/>
  <cols>
    <col min="1" max="1" width="24.50390625" style="178" customWidth="1"/>
    <col min="2" max="2" width="3.00390625" style="178" customWidth="1"/>
    <col min="3" max="3" width="2.875" style="178" customWidth="1"/>
    <col min="4" max="4" width="7.00390625" style="178" customWidth="1"/>
    <col min="5" max="5" width="10.875" style="299" customWidth="1"/>
    <col min="6" max="6" width="2.625" style="178" customWidth="1"/>
    <col min="7" max="7" width="7.25390625" style="178" customWidth="1"/>
    <col min="8" max="8" width="9.25390625" style="178" customWidth="1"/>
    <col min="9" max="9" width="2.625" style="178" customWidth="1"/>
    <col min="10" max="10" width="7.00390625" style="178" customWidth="1"/>
    <col min="11" max="11" width="12.875" style="178" customWidth="1"/>
    <col min="12" max="16384" width="9.00390625" style="178" customWidth="1"/>
  </cols>
  <sheetData>
    <row r="1" spans="1:11" s="169" customFormat="1" ht="21" customHeight="1">
      <c r="A1" s="663" t="s">
        <v>81</v>
      </c>
      <c r="B1" s="790"/>
      <c r="C1" s="790"/>
      <c r="D1" s="790"/>
      <c r="E1" s="790"/>
      <c r="F1" s="790"/>
      <c r="G1" s="790"/>
      <c r="H1" s="790"/>
      <c r="I1" s="790"/>
      <c r="J1" s="790"/>
      <c r="K1" s="790"/>
    </row>
    <row r="2" spans="1:11" s="170" customFormat="1" ht="21" customHeight="1">
      <c r="A2" s="791" t="s">
        <v>163</v>
      </c>
      <c r="B2" s="790"/>
      <c r="C2" s="790"/>
      <c r="D2" s="790"/>
      <c r="E2" s="790"/>
      <c r="F2" s="790"/>
      <c r="G2" s="790"/>
      <c r="H2" s="790"/>
      <c r="I2" s="790"/>
      <c r="J2" s="790"/>
      <c r="K2" s="790"/>
    </row>
    <row r="3" spans="1:11" s="171" customFormat="1" ht="25.5" customHeight="1">
      <c r="A3" s="665" t="s">
        <v>571</v>
      </c>
      <c r="B3" s="790"/>
      <c r="C3" s="790"/>
      <c r="D3" s="790"/>
      <c r="E3" s="790"/>
      <c r="F3" s="790"/>
      <c r="G3" s="790"/>
      <c r="H3" s="790"/>
      <c r="I3" s="790"/>
      <c r="J3" s="790"/>
      <c r="K3" s="790"/>
    </row>
    <row r="4" spans="1:11" ht="23.25" customHeight="1" thickBot="1">
      <c r="A4" s="763" t="s">
        <v>945</v>
      </c>
      <c r="B4" s="763"/>
      <c r="C4" s="763"/>
      <c r="D4" s="763"/>
      <c r="E4" s="763"/>
      <c r="F4" s="763"/>
      <c r="G4" s="763"/>
      <c r="H4" s="763"/>
      <c r="I4" s="763"/>
      <c r="J4" s="763"/>
      <c r="K4" s="763"/>
    </row>
    <row r="5" spans="1:11" ht="22.5" customHeight="1">
      <c r="A5" s="773" t="s">
        <v>124</v>
      </c>
      <c r="B5" s="783" t="s">
        <v>125</v>
      </c>
      <c r="C5" s="770" t="s">
        <v>95</v>
      </c>
      <c r="D5" s="789"/>
      <c r="E5" s="767"/>
      <c r="F5" s="770" t="s">
        <v>96</v>
      </c>
      <c r="G5" s="789"/>
      <c r="H5" s="767"/>
      <c r="I5" s="770" t="s">
        <v>93</v>
      </c>
      <c r="J5" s="789"/>
      <c r="K5" s="792"/>
    </row>
    <row r="6" spans="1:11" ht="22.5" customHeight="1">
      <c r="A6" s="774"/>
      <c r="B6" s="784"/>
      <c r="C6" s="786" t="s">
        <v>126</v>
      </c>
      <c r="D6" s="562" t="s">
        <v>168</v>
      </c>
      <c r="E6" s="782" t="s">
        <v>187</v>
      </c>
      <c r="F6" s="786" t="s">
        <v>126</v>
      </c>
      <c r="G6" s="562" t="s">
        <v>168</v>
      </c>
      <c r="H6" s="782" t="s">
        <v>97</v>
      </c>
      <c r="I6" s="786" t="s">
        <v>126</v>
      </c>
      <c r="J6" s="562" t="s">
        <v>168</v>
      </c>
      <c r="K6" s="793" t="s">
        <v>97</v>
      </c>
    </row>
    <row r="7" spans="1:11" ht="22.5" customHeight="1">
      <c r="A7" s="774"/>
      <c r="B7" s="784"/>
      <c r="C7" s="787"/>
      <c r="D7" s="563" t="s">
        <v>169</v>
      </c>
      <c r="E7" s="776"/>
      <c r="F7" s="787"/>
      <c r="G7" s="563" t="s">
        <v>169</v>
      </c>
      <c r="H7" s="776"/>
      <c r="I7" s="787"/>
      <c r="J7" s="563" t="s">
        <v>169</v>
      </c>
      <c r="K7" s="781"/>
    </row>
    <row r="8" spans="1:11" ht="22.5" customHeight="1">
      <c r="A8" s="775"/>
      <c r="B8" s="785"/>
      <c r="C8" s="788"/>
      <c r="D8" s="564" t="s">
        <v>127</v>
      </c>
      <c r="E8" s="777"/>
      <c r="F8" s="788"/>
      <c r="G8" s="565" t="s">
        <v>127</v>
      </c>
      <c r="H8" s="777"/>
      <c r="I8" s="788"/>
      <c r="J8" s="565" t="s">
        <v>127</v>
      </c>
      <c r="K8" s="772"/>
    </row>
    <row r="9" spans="1:11" ht="21" customHeight="1">
      <c r="A9" s="566" t="s">
        <v>25</v>
      </c>
      <c r="B9" s="554"/>
      <c r="C9" s="554"/>
      <c r="D9" s="554"/>
      <c r="E9" s="567">
        <f>E10</f>
        <v>10199</v>
      </c>
      <c r="F9" s="554"/>
      <c r="G9" s="554"/>
      <c r="H9" s="567">
        <f>H11+H18+H26+H29+H33+H37</f>
        <v>10497</v>
      </c>
      <c r="I9" s="554"/>
      <c r="J9" s="554"/>
      <c r="K9" s="568">
        <f>K11+K18+K26+K29+K33+K37</f>
        <v>6873</v>
      </c>
    </row>
    <row r="10" spans="1:11" ht="21" customHeight="1">
      <c r="A10" s="569" t="s">
        <v>572</v>
      </c>
      <c r="B10" s="166"/>
      <c r="C10" s="166"/>
      <c r="D10" s="166"/>
      <c r="E10" s="522">
        <f>E11+E18+E26+E29+E33+E37</f>
        <v>10199</v>
      </c>
      <c r="F10" s="166"/>
      <c r="G10" s="570"/>
      <c r="H10" s="522">
        <f>H11+H18+H26+H29+H33+H37</f>
        <v>10497</v>
      </c>
      <c r="I10" s="166"/>
      <c r="J10" s="166"/>
      <c r="K10" s="571">
        <f>K11+K18+K26+K29+K33+K37</f>
        <v>6873</v>
      </c>
    </row>
    <row r="11" spans="1:11" ht="21" customHeight="1">
      <c r="A11" s="569" t="s">
        <v>195</v>
      </c>
      <c r="B11" s="166"/>
      <c r="C11" s="166"/>
      <c r="D11" s="166"/>
      <c r="E11" s="522">
        <v>131</v>
      </c>
      <c r="F11" s="166"/>
      <c r="G11" s="166"/>
      <c r="H11" s="522">
        <v>131</v>
      </c>
      <c r="I11" s="166"/>
      <c r="J11" s="166"/>
      <c r="K11" s="571">
        <f>SUM(K12:K17)</f>
        <v>15</v>
      </c>
    </row>
    <row r="12" spans="1:11" ht="21" customHeight="1">
      <c r="A12" s="572" t="s">
        <v>573</v>
      </c>
      <c r="B12" s="166"/>
      <c r="C12" s="166"/>
      <c r="D12" s="166"/>
      <c r="E12" s="522">
        <v>0</v>
      </c>
      <c r="F12" s="166"/>
      <c r="G12" s="166"/>
      <c r="H12" s="522">
        <v>0</v>
      </c>
      <c r="I12" s="166"/>
      <c r="J12" s="166"/>
      <c r="K12" s="571">
        <v>0</v>
      </c>
    </row>
    <row r="13" spans="1:11" ht="21" customHeight="1">
      <c r="A13" s="569" t="s">
        <v>574</v>
      </c>
      <c r="B13" s="166"/>
      <c r="C13" s="166"/>
      <c r="D13" s="166"/>
      <c r="E13" s="522">
        <v>131</v>
      </c>
      <c r="F13" s="166"/>
      <c r="G13" s="166"/>
      <c r="H13" s="522">
        <v>131</v>
      </c>
      <c r="I13" s="166"/>
      <c r="J13" s="166"/>
      <c r="K13" s="571">
        <v>15</v>
      </c>
    </row>
    <row r="14" spans="1:11" ht="21" customHeight="1">
      <c r="A14" s="573" t="s">
        <v>196</v>
      </c>
      <c r="B14" s="166"/>
      <c r="C14" s="166"/>
      <c r="D14" s="166"/>
      <c r="E14" s="522">
        <v>0</v>
      </c>
      <c r="F14" s="166"/>
      <c r="G14" s="166"/>
      <c r="H14" s="522">
        <v>0</v>
      </c>
      <c r="I14" s="166"/>
      <c r="J14" s="166"/>
      <c r="K14" s="571">
        <v>0</v>
      </c>
    </row>
    <row r="15" spans="1:11" ht="21" customHeight="1">
      <c r="A15" s="569" t="s">
        <v>575</v>
      </c>
      <c r="B15" s="166"/>
      <c r="C15" s="166"/>
      <c r="D15" s="166"/>
      <c r="E15" s="522">
        <v>0</v>
      </c>
      <c r="F15" s="166"/>
      <c r="G15" s="166"/>
      <c r="H15" s="522">
        <v>0</v>
      </c>
      <c r="I15" s="166"/>
      <c r="J15" s="166"/>
      <c r="K15" s="571">
        <v>0</v>
      </c>
    </row>
    <row r="16" spans="1:11" ht="21" customHeight="1">
      <c r="A16" s="569" t="s">
        <v>576</v>
      </c>
      <c r="B16" s="166"/>
      <c r="C16" s="166"/>
      <c r="D16" s="166"/>
      <c r="E16" s="522">
        <v>0</v>
      </c>
      <c r="F16" s="166"/>
      <c r="G16" s="166"/>
      <c r="H16" s="522">
        <v>0</v>
      </c>
      <c r="I16" s="166"/>
      <c r="J16" s="166"/>
      <c r="K16" s="571">
        <v>0</v>
      </c>
    </row>
    <row r="17" spans="1:11" ht="21" customHeight="1">
      <c r="A17" s="569" t="s">
        <v>577</v>
      </c>
      <c r="B17" s="166"/>
      <c r="C17" s="166"/>
      <c r="D17" s="166"/>
      <c r="E17" s="522">
        <v>0</v>
      </c>
      <c r="F17" s="166"/>
      <c r="G17" s="166"/>
      <c r="H17" s="522">
        <v>0</v>
      </c>
      <c r="I17" s="166"/>
      <c r="J17" s="166"/>
      <c r="K17" s="571">
        <v>0</v>
      </c>
    </row>
    <row r="18" spans="1:11" ht="21" customHeight="1">
      <c r="A18" s="569" t="s">
        <v>200</v>
      </c>
      <c r="B18" s="166"/>
      <c r="C18" s="166"/>
      <c r="D18" s="166"/>
      <c r="E18" s="522">
        <f>SUM(E19:E25)</f>
        <v>6331</v>
      </c>
      <c r="F18" s="166"/>
      <c r="G18" s="166"/>
      <c r="H18" s="522">
        <v>6559</v>
      </c>
      <c r="I18" s="166"/>
      <c r="J18" s="166"/>
      <c r="K18" s="571">
        <f>SUM(K19:K25)</f>
        <v>4498</v>
      </c>
    </row>
    <row r="19" spans="1:11" ht="21" customHeight="1">
      <c r="A19" s="569" t="s">
        <v>578</v>
      </c>
      <c r="B19" s="166"/>
      <c r="C19" s="166"/>
      <c r="D19" s="166"/>
      <c r="E19" s="522">
        <v>1320</v>
      </c>
      <c r="F19" s="166"/>
      <c r="G19" s="166"/>
      <c r="H19" s="522">
        <v>1320</v>
      </c>
      <c r="I19" s="166"/>
      <c r="J19" s="166"/>
      <c r="K19" s="571">
        <v>730</v>
      </c>
    </row>
    <row r="20" spans="1:11" ht="21" customHeight="1">
      <c r="A20" s="569" t="s">
        <v>579</v>
      </c>
      <c r="B20" s="166"/>
      <c r="C20" s="166"/>
      <c r="D20" s="166"/>
      <c r="E20" s="522">
        <v>89</v>
      </c>
      <c r="F20" s="166"/>
      <c r="G20" s="166"/>
      <c r="H20" s="522">
        <v>89</v>
      </c>
      <c r="I20" s="166"/>
      <c r="J20" s="166"/>
      <c r="K20" s="571">
        <v>43</v>
      </c>
    </row>
    <row r="21" spans="1:11" ht="18.75" customHeight="1">
      <c r="A21" s="569" t="s">
        <v>201</v>
      </c>
      <c r="B21" s="166"/>
      <c r="C21" s="166"/>
      <c r="D21" s="166"/>
      <c r="E21" s="522">
        <v>40</v>
      </c>
      <c r="F21" s="166"/>
      <c r="G21" s="166"/>
      <c r="H21" s="522">
        <v>40</v>
      </c>
      <c r="I21" s="166"/>
      <c r="J21" s="166"/>
      <c r="K21" s="571">
        <v>7</v>
      </c>
    </row>
    <row r="22" spans="1:11" ht="21" customHeight="1">
      <c r="A22" s="569" t="s">
        <v>580</v>
      </c>
      <c r="B22" s="166"/>
      <c r="C22" s="166"/>
      <c r="D22" s="166"/>
      <c r="E22" s="522">
        <v>1042</v>
      </c>
      <c r="F22" s="166"/>
      <c r="G22" s="166"/>
      <c r="H22" s="522">
        <v>1036</v>
      </c>
      <c r="I22" s="166"/>
      <c r="J22" s="166"/>
      <c r="K22" s="571">
        <v>624</v>
      </c>
    </row>
    <row r="23" spans="1:11" ht="21" customHeight="1">
      <c r="A23" s="569" t="s">
        <v>581</v>
      </c>
      <c r="B23" s="166"/>
      <c r="C23" s="166"/>
      <c r="D23" s="166"/>
      <c r="E23" s="522">
        <v>46</v>
      </c>
      <c r="F23" s="166"/>
      <c r="G23" s="166"/>
      <c r="H23" s="522">
        <v>46</v>
      </c>
      <c r="I23" s="166"/>
      <c r="J23" s="166"/>
      <c r="K23" s="571">
        <v>35</v>
      </c>
    </row>
    <row r="24" spans="1:11" ht="21" customHeight="1">
      <c r="A24" s="572" t="s">
        <v>481</v>
      </c>
      <c r="B24" s="166"/>
      <c r="C24" s="166"/>
      <c r="D24" s="166"/>
      <c r="E24" s="522">
        <v>3664</v>
      </c>
      <c r="F24" s="166"/>
      <c r="G24" s="166"/>
      <c r="H24" s="522">
        <v>3898</v>
      </c>
      <c r="I24" s="166"/>
      <c r="J24" s="166"/>
      <c r="K24" s="571">
        <v>3029</v>
      </c>
    </row>
    <row r="25" spans="1:11" ht="21" customHeight="1">
      <c r="A25" s="569" t="s">
        <v>582</v>
      </c>
      <c r="B25" s="166"/>
      <c r="C25" s="166"/>
      <c r="D25" s="166"/>
      <c r="E25" s="522">
        <v>130</v>
      </c>
      <c r="F25" s="166"/>
      <c r="G25" s="166"/>
      <c r="H25" s="522">
        <v>130</v>
      </c>
      <c r="I25" s="166"/>
      <c r="J25" s="166"/>
      <c r="K25" s="571">
        <v>30</v>
      </c>
    </row>
    <row r="26" spans="1:11" ht="21" customHeight="1">
      <c r="A26" s="569" t="s">
        <v>202</v>
      </c>
      <c r="B26" s="166"/>
      <c r="C26" s="166"/>
      <c r="D26" s="166"/>
      <c r="E26" s="522">
        <f>E27+E28</f>
        <v>2504</v>
      </c>
      <c r="F26" s="166"/>
      <c r="G26" s="166"/>
      <c r="H26" s="522">
        <v>2504</v>
      </c>
      <c r="I26" s="166"/>
      <c r="J26" s="166"/>
      <c r="K26" s="571">
        <f>SUM(K27:K28)</f>
        <v>1479</v>
      </c>
    </row>
    <row r="27" spans="1:11" ht="21" customHeight="1">
      <c r="A27" s="569" t="s">
        <v>583</v>
      </c>
      <c r="B27" s="166"/>
      <c r="C27" s="166"/>
      <c r="D27" s="166"/>
      <c r="E27" s="522">
        <v>360</v>
      </c>
      <c r="F27" s="166"/>
      <c r="G27" s="166"/>
      <c r="H27" s="522">
        <v>360</v>
      </c>
      <c r="I27" s="166"/>
      <c r="J27" s="166"/>
      <c r="K27" s="571">
        <v>162</v>
      </c>
    </row>
    <row r="28" spans="1:11" ht="21" customHeight="1">
      <c r="A28" s="569" t="s">
        <v>203</v>
      </c>
      <c r="B28" s="166"/>
      <c r="C28" s="166"/>
      <c r="D28" s="166"/>
      <c r="E28" s="522">
        <v>2144</v>
      </c>
      <c r="F28" s="166"/>
      <c r="G28" s="166"/>
      <c r="H28" s="522">
        <v>2144</v>
      </c>
      <c r="I28" s="166"/>
      <c r="J28" s="166"/>
      <c r="K28" s="571">
        <v>1317</v>
      </c>
    </row>
    <row r="29" spans="1:11" ht="21" customHeight="1">
      <c r="A29" s="569" t="s">
        <v>584</v>
      </c>
      <c r="B29" s="166"/>
      <c r="C29" s="166"/>
      <c r="D29" s="166"/>
      <c r="E29" s="522">
        <f>E30+E31+E32</f>
        <v>517</v>
      </c>
      <c r="F29" s="166"/>
      <c r="G29" s="166"/>
      <c r="H29" s="522">
        <v>637</v>
      </c>
      <c r="I29" s="166"/>
      <c r="J29" s="166"/>
      <c r="K29" s="571">
        <f>SUM(K30:K32)</f>
        <v>333</v>
      </c>
    </row>
    <row r="30" spans="1:11" ht="21" customHeight="1">
      <c r="A30" s="569" t="s">
        <v>585</v>
      </c>
      <c r="B30" s="166"/>
      <c r="C30" s="166"/>
      <c r="D30" s="166"/>
      <c r="E30" s="522">
        <v>60</v>
      </c>
      <c r="F30" s="166"/>
      <c r="G30" s="166"/>
      <c r="H30" s="522">
        <v>60</v>
      </c>
      <c r="I30" s="166"/>
      <c r="J30" s="166"/>
      <c r="K30" s="571">
        <v>41</v>
      </c>
    </row>
    <row r="31" spans="1:11" ht="21" customHeight="1">
      <c r="A31" s="569" t="s">
        <v>586</v>
      </c>
      <c r="B31" s="166"/>
      <c r="C31" s="166"/>
      <c r="D31" s="166"/>
      <c r="E31" s="522">
        <v>0</v>
      </c>
      <c r="F31" s="166"/>
      <c r="G31" s="166"/>
      <c r="H31" s="522">
        <v>0</v>
      </c>
      <c r="I31" s="166"/>
      <c r="J31" s="166"/>
      <c r="K31" s="571">
        <v>0</v>
      </c>
    </row>
    <row r="32" spans="1:11" ht="21" customHeight="1">
      <c r="A32" s="569" t="s">
        <v>587</v>
      </c>
      <c r="B32" s="166"/>
      <c r="C32" s="166"/>
      <c r="D32" s="166"/>
      <c r="E32" s="522">
        <v>457</v>
      </c>
      <c r="F32" s="166"/>
      <c r="G32" s="166"/>
      <c r="H32" s="522">
        <v>577</v>
      </c>
      <c r="I32" s="166"/>
      <c r="J32" s="166"/>
      <c r="K32" s="571">
        <v>292</v>
      </c>
    </row>
    <row r="33" spans="1:11" ht="21" customHeight="1">
      <c r="A33" s="569" t="s">
        <v>588</v>
      </c>
      <c r="B33" s="166"/>
      <c r="C33" s="166"/>
      <c r="D33" s="166"/>
      <c r="E33" s="522">
        <f>SUM(E34:E36)</f>
        <v>464</v>
      </c>
      <c r="F33" s="166"/>
      <c r="G33" s="166"/>
      <c r="H33" s="522">
        <v>414</v>
      </c>
      <c r="I33" s="166"/>
      <c r="J33" s="166"/>
      <c r="K33" s="571">
        <f>SUM(K34:K36)</f>
        <v>339</v>
      </c>
    </row>
    <row r="34" spans="1:11" ht="21" customHeight="1">
      <c r="A34" s="574" t="s">
        <v>589</v>
      </c>
      <c r="B34" s="166"/>
      <c r="C34" s="166"/>
      <c r="D34" s="166"/>
      <c r="E34" s="522">
        <v>100</v>
      </c>
      <c r="F34" s="166"/>
      <c r="G34" s="166"/>
      <c r="H34" s="522">
        <v>50</v>
      </c>
      <c r="I34" s="166"/>
      <c r="J34" s="166"/>
      <c r="K34" s="571">
        <v>84</v>
      </c>
    </row>
    <row r="35" spans="1:11" ht="21" customHeight="1">
      <c r="A35" s="569" t="s">
        <v>590</v>
      </c>
      <c r="B35" s="166"/>
      <c r="C35" s="166"/>
      <c r="D35" s="166"/>
      <c r="E35" s="522">
        <v>220</v>
      </c>
      <c r="F35" s="166"/>
      <c r="G35" s="166"/>
      <c r="H35" s="522">
        <v>220</v>
      </c>
      <c r="I35" s="166"/>
      <c r="J35" s="166"/>
      <c r="K35" s="571">
        <v>189</v>
      </c>
    </row>
    <row r="36" spans="1:11" ht="21" customHeight="1">
      <c r="A36" s="569" t="s">
        <v>591</v>
      </c>
      <c r="B36" s="166"/>
      <c r="C36" s="166"/>
      <c r="D36" s="166"/>
      <c r="E36" s="522">
        <v>144</v>
      </c>
      <c r="F36" s="166"/>
      <c r="G36" s="166"/>
      <c r="H36" s="522">
        <v>144</v>
      </c>
      <c r="I36" s="166"/>
      <c r="J36" s="166"/>
      <c r="K36" s="571">
        <v>66</v>
      </c>
    </row>
    <row r="37" spans="1:11" ht="21" customHeight="1">
      <c r="A37" s="569" t="s">
        <v>592</v>
      </c>
      <c r="B37" s="166"/>
      <c r="C37" s="166"/>
      <c r="D37" s="166"/>
      <c r="E37" s="522">
        <f>E38</f>
        <v>252</v>
      </c>
      <c r="F37" s="166"/>
      <c r="G37" s="166"/>
      <c r="H37" s="522">
        <v>252</v>
      </c>
      <c r="I37" s="166"/>
      <c r="J37" s="166"/>
      <c r="K37" s="571">
        <f>K38</f>
        <v>209</v>
      </c>
    </row>
    <row r="38" spans="1:11" ht="21" customHeight="1">
      <c r="A38" s="569" t="s">
        <v>465</v>
      </c>
      <c r="B38" s="166"/>
      <c r="C38" s="166"/>
      <c r="D38" s="166"/>
      <c r="E38" s="522">
        <v>252</v>
      </c>
      <c r="F38" s="166"/>
      <c r="G38" s="166"/>
      <c r="H38" s="522">
        <v>252</v>
      </c>
      <c r="I38" s="166"/>
      <c r="J38" s="166"/>
      <c r="K38" s="571">
        <v>209</v>
      </c>
    </row>
    <row r="39" spans="1:11" s="300" customFormat="1" ht="33.75" customHeight="1" thickBot="1">
      <c r="A39" s="575"/>
      <c r="B39" s="269"/>
      <c r="C39" s="269"/>
      <c r="D39" s="269"/>
      <c r="E39" s="576"/>
      <c r="F39" s="269"/>
      <c r="G39" s="269"/>
      <c r="H39" s="576"/>
      <c r="I39" s="269"/>
      <c r="J39" s="269"/>
      <c r="K39" s="577"/>
    </row>
    <row r="40" spans="1:11" ht="16.5">
      <c r="A40" s="177"/>
      <c r="B40" s="177"/>
      <c r="C40" s="177"/>
      <c r="D40" s="177"/>
      <c r="E40" s="301"/>
      <c r="F40" s="177"/>
      <c r="G40" s="177"/>
      <c r="H40" s="177"/>
      <c r="I40" s="177"/>
      <c r="J40" s="177"/>
      <c r="K40" s="177"/>
    </row>
  </sheetData>
  <sheetProtection/>
  <mergeCells count="15">
    <mergeCell ref="A1:K1"/>
    <mergeCell ref="A2:K2"/>
    <mergeCell ref="A3:K3"/>
    <mergeCell ref="I6:I8"/>
    <mergeCell ref="C5:E5"/>
    <mergeCell ref="E6:E8"/>
    <mergeCell ref="F6:F8"/>
    <mergeCell ref="H6:H8"/>
    <mergeCell ref="I5:K5"/>
    <mergeCell ref="K6:K8"/>
    <mergeCell ref="A5:A8"/>
    <mergeCell ref="B5:B8"/>
    <mergeCell ref="C6:C8"/>
    <mergeCell ref="A4:K4"/>
    <mergeCell ref="F5:H5"/>
  </mergeCells>
  <printOptions/>
  <pageMargins left="0.7480314960629921" right="0.41" top="0.5905511811023623" bottom="0.5905511811023623" header="0.5118110236220472" footer="0.5118110236220472"/>
  <pageSetup horizontalDpi="600" verticalDpi="600" orientation="portrait" paperSize="9" scale="93" r:id="rId1"/>
  <headerFooter alignWithMargins="0">
    <oddFooter>&amp;C4-10</oddFooter>
  </headerFooter>
</worksheet>
</file>

<file path=xl/worksheets/sheet11.xml><?xml version="1.0" encoding="utf-8"?>
<worksheet xmlns="http://schemas.openxmlformats.org/spreadsheetml/2006/main" xmlns:r="http://schemas.openxmlformats.org/officeDocument/2006/relationships">
  <sheetPr>
    <tabColor indexed="27"/>
  </sheetPr>
  <dimension ref="A1:L102"/>
  <sheetViews>
    <sheetView workbookViewId="0" topLeftCell="A1">
      <selection activeCell="A4" sqref="A4:I4"/>
    </sheetView>
  </sheetViews>
  <sheetFormatPr defaultColWidth="9.00390625" defaultRowHeight="16.5"/>
  <cols>
    <col min="1" max="1" width="6.875" style="178" customWidth="1"/>
    <col min="2" max="8" width="8.625" style="178" customWidth="1"/>
    <col min="9" max="9" width="29.25390625" style="178" customWidth="1"/>
    <col min="10" max="16384" width="9.00390625" style="178" customWidth="1"/>
  </cols>
  <sheetData>
    <row r="1" spans="1:9" ht="21" customHeight="1">
      <c r="A1" s="663" t="s">
        <v>81</v>
      </c>
      <c r="B1" s="664"/>
      <c r="C1" s="664"/>
      <c r="D1" s="664"/>
      <c r="E1" s="664"/>
      <c r="F1" s="664"/>
      <c r="G1" s="664"/>
      <c r="H1" s="664"/>
      <c r="I1" s="664"/>
    </row>
    <row r="2" spans="1:9" ht="21" customHeight="1">
      <c r="A2" s="663" t="s">
        <v>163</v>
      </c>
      <c r="B2" s="664"/>
      <c r="C2" s="664"/>
      <c r="D2" s="664"/>
      <c r="E2" s="664"/>
      <c r="F2" s="664"/>
      <c r="G2" s="664"/>
      <c r="H2" s="664"/>
      <c r="I2" s="664"/>
    </row>
    <row r="3" spans="1:9" ht="25.5">
      <c r="A3" s="813" t="s">
        <v>593</v>
      </c>
      <c r="B3" s="664"/>
      <c r="C3" s="664"/>
      <c r="D3" s="664"/>
      <c r="E3" s="664"/>
      <c r="F3" s="664"/>
      <c r="G3" s="664"/>
      <c r="H3" s="664"/>
      <c r="I3" s="664"/>
    </row>
    <row r="4" spans="1:9" ht="23.25" customHeight="1" thickBot="1">
      <c r="A4" s="664" t="s">
        <v>786</v>
      </c>
      <c r="B4" s="664"/>
      <c r="C4" s="664"/>
      <c r="D4" s="664"/>
      <c r="E4" s="664"/>
      <c r="F4" s="664"/>
      <c r="G4" s="664"/>
      <c r="H4" s="664"/>
      <c r="I4" s="664"/>
    </row>
    <row r="5" spans="1:9" ht="23.25" customHeight="1">
      <c r="A5" s="302"/>
      <c r="B5" s="303"/>
      <c r="C5" s="303"/>
      <c r="D5" s="303"/>
      <c r="E5" s="303"/>
      <c r="F5" s="303"/>
      <c r="G5" s="303"/>
      <c r="H5" s="303"/>
      <c r="I5" s="654"/>
    </row>
    <row r="6" spans="1:9" s="150" customFormat="1" ht="16.5" customHeight="1" thickBot="1">
      <c r="A6" s="254" t="s">
        <v>197</v>
      </c>
      <c r="B6" s="253"/>
      <c r="C6" s="253"/>
      <c r="D6" s="253"/>
      <c r="E6" s="253"/>
      <c r="F6" s="253"/>
      <c r="G6" s="253"/>
      <c r="H6" s="253"/>
      <c r="I6" s="304"/>
    </row>
    <row r="7" spans="1:12" s="150" customFormat="1" ht="16.5" customHeight="1" thickBot="1">
      <c r="A7" s="254" t="s">
        <v>594</v>
      </c>
      <c r="B7" s="253"/>
      <c r="C7" s="253"/>
      <c r="D7" s="253"/>
      <c r="E7" s="253"/>
      <c r="F7" s="253"/>
      <c r="G7" s="253"/>
      <c r="H7" s="253"/>
      <c r="I7" s="304"/>
      <c r="L7" s="653"/>
    </row>
    <row r="8" spans="1:9" s="150" customFormat="1" ht="19.5" customHeight="1">
      <c r="A8" s="254" t="s">
        <v>595</v>
      </c>
      <c r="B8" s="253"/>
      <c r="C8" s="253"/>
      <c r="D8" s="253"/>
      <c r="E8" s="253"/>
      <c r="F8" s="253"/>
      <c r="G8" s="500"/>
      <c r="H8" s="253"/>
      <c r="I8" s="304"/>
    </row>
    <row r="9" spans="1:9" s="150" customFormat="1" ht="22.5" customHeight="1">
      <c r="A9" s="305"/>
      <c r="B9" s="797" t="s">
        <v>940</v>
      </c>
      <c r="C9" s="797"/>
      <c r="D9" s="797"/>
      <c r="E9" s="797"/>
      <c r="F9" s="797"/>
      <c r="G9" s="797"/>
      <c r="H9" s="797"/>
      <c r="I9" s="798"/>
    </row>
    <row r="10" spans="1:9" s="150" customFormat="1" ht="19.5" customHeight="1">
      <c r="A10" s="254"/>
      <c r="B10" s="253"/>
      <c r="C10" s="253"/>
      <c r="D10" s="808" t="s">
        <v>939</v>
      </c>
      <c r="E10" s="809"/>
      <c r="F10" s="809"/>
      <c r="G10" s="809"/>
      <c r="H10" s="809"/>
      <c r="I10" s="810"/>
    </row>
    <row r="11" spans="1:9" s="150" customFormat="1" ht="19.5" customHeight="1">
      <c r="A11" s="254"/>
      <c r="B11" s="253"/>
      <c r="C11" s="253"/>
      <c r="D11" s="253"/>
      <c r="E11" s="253"/>
      <c r="F11" s="253"/>
      <c r="G11" s="253"/>
      <c r="H11" s="253"/>
      <c r="I11" s="304"/>
    </row>
    <row r="12" spans="1:10" s="150" customFormat="1" ht="19.5" customHeight="1">
      <c r="A12" s="173"/>
      <c r="B12" s="253"/>
      <c r="C12" s="253"/>
      <c r="D12" s="253"/>
      <c r="E12" s="253"/>
      <c r="F12" s="253"/>
      <c r="G12" s="253"/>
      <c r="H12" s="253"/>
      <c r="I12" s="304"/>
      <c r="J12" s="253"/>
    </row>
    <row r="13" spans="1:9" s="150" customFormat="1" ht="19.5" customHeight="1">
      <c r="A13" s="578" t="s">
        <v>198</v>
      </c>
      <c r="B13" s="253"/>
      <c r="C13" s="253"/>
      <c r="D13" s="253"/>
      <c r="E13" s="681"/>
      <c r="F13" s="681"/>
      <c r="G13" s="681"/>
      <c r="H13" s="681"/>
      <c r="I13" s="657"/>
    </row>
    <row r="14" spans="1:9" s="150" customFormat="1" ht="19.5" customHeight="1">
      <c r="A14" s="254" t="s">
        <v>596</v>
      </c>
      <c r="B14" s="253"/>
      <c r="C14" s="253"/>
      <c r="D14" s="253"/>
      <c r="E14" s="253"/>
      <c r="F14" s="253"/>
      <c r="G14" s="253"/>
      <c r="H14" s="253"/>
      <c r="I14" s="304"/>
    </row>
    <row r="15" spans="1:9" s="150" customFormat="1" ht="19.5" customHeight="1">
      <c r="A15" s="305" t="s">
        <v>597</v>
      </c>
      <c r="B15" s="684" t="s">
        <v>783</v>
      </c>
      <c r="C15" s="684"/>
      <c r="D15" s="684"/>
      <c r="E15" s="684"/>
      <c r="F15" s="684"/>
      <c r="G15" s="684"/>
      <c r="H15" s="684"/>
      <c r="I15" s="685"/>
    </row>
    <row r="16" spans="1:9" s="150" customFormat="1" ht="19.5" customHeight="1">
      <c r="A16" s="305" t="s">
        <v>598</v>
      </c>
      <c r="B16" s="684" t="s">
        <v>700</v>
      </c>
      <c r="C16" s="684"/>
      <c r="D16" s="684"/>
      <c r="E16" s="684"/>
      <c r="F16" s="684"/>
      <c r="G16" s="684"/>
      <c r="H16" s="684"/>
      <c r="I16" s="685"/>
    </row>
    <row r="17" spans="1:9" s="150" customFormat="1" ht="19.5" customHeight="1">
      <c r="A17" s="305"/>
      <c r="B17" s="799" t="s">
        <v>701</v>
      </c>
      <c r="C17" s="811"/>
      <c r="D17" s="811"/>
      <c r="E17" s="811"/>
      <c r="F17" s="811"/>
      <c r="G17" s="811"/>
      <c r="H17" s="811"/>
      <c r="I17" s="812"/>
    </row>
    <row r="18" spans="1:9" s="150" customFormat="1" ht="19.5" customHeight="1">
      <c r="A18" s="305"/>
      <c r="B18" s="501"/>
      <c r="C18" s="306"/>
      <c r="D18" s="306"/>
      <c r="E18" s="306"/>
      <c r="F18" s="306"/>
      <c r="G18" s="306"/>
      <c r="H18" s="306"/>
      <c r="I18" s="655"/>
    </row>
    <row r="19" spans="1:9" s="150" customFormat="1" ht="19.5" customHeight="1">
      <c r="A19" s="578" t="s">
        <v>599</v>
      </c>
      <c r="B19" s="149"/>
      <c r="C19" s="149"/>
      <c r="D19" s="149"/>
      <c r="E19" s="149"/>
      <c r="F19" s="149"/>
      <c r="G19" s="149"/>
      <c r="H19" s="149"/>
      <c r="I19" s="190"/>
    </row>
    <row r="20" spans="1:9" s="150" customFormat="1" ht="19.5" customHeight="1">
      <c r="A20" s="305" t="s">
        <v>597</v>
      </c>
      <c r="B20" s="684" t="s">
        <v>600</v>
      </c>
      <c r="C20" s="684"/>
      <c r="D20" s="684"/>
      <c r="E20" s="684"/>
      <c r="F20" s="684"/>
      <c r="G20" s="684"/>
      <c r="H20" s="684"/>
      <c r="I20" s="685"/>
    </row>
    <row r="21" spans="1:9" s="150" customFormat="1" ht="19.5" customHeight="1">
      <c r="A21" s="305" t="s">
        <v>598</v>
      </c>
      <c r="B21" s="684" t="s">
        <v>601</v>
      </c>
      <c r="C21" s="684"/>
      <c r="D21" s="684"/>
      <c r="E21" s="684"/>
      <c r="F21" s="684"/>
      <c r="G21" s="684"/>
      <c r="H21" s="684"/>
      <c r="I21" s="685"/>
    </row>
    <row r="22" spans="1:9" s="150" customFormat="1" ht="19.5" customHeight="1">
      <c r="A22" s="305" t="s">
        <v>602</v>
      </c>
      <c r="B22" s="684" t="s">
        <v>603</v>
      </c>
      <c r="C22" s="684"/>
      <c r="D22" s="684"/>
      <c r="E22" s="684"/>
      <c r="F22" s="684"/>
      <c r="G22" s="684"/>
      <c r="H22" s="684"/>
      <c r="I22" s="685"/>
    </row>
    <row r="23" spans="1:9" s="253" customFormat="1" ht="19.5" customHeight="1">
      <c r="A23" s="305"/>
      <c r="B23" s="684" t="s">
        <v>604</v>
      </c>
      <c r="C23" s="684"/>
      <c r="D23" s="684"/>
      <c r="E23" s="684"/>
      <c r="F23" s="684"/>
      <c r="G23" s="684"/>
      <c r="H23" s="684"/>
      <c r="I23" s="685"/>
    </row>
    <row r="24" spans="1:9" s="253" customFormat="1" ht="19.5" customHeight="1">
      <c r="A24" s="806" t="s">
        <v>605</v>
      </c>
      <c r="B24" s="811"/>
      <c r="C24" s="811"/>
      <c r="D24" s="811"/>
      <c r="E24" s="811"/>
      <c r="F24" s="811"/>
      <c r="G24" s="811"/>
      <c r="H24" s="811"/>
      <c r="I24" s="812"/>
    </row>
    <row r="25" spans="1:9" s="253" customFormat="1" ht="19.5" customHeight="1">
      <c r="A25" s="254" t="s">
        <v>606</v>
      </c>
      <c r="I25" s="304"/>
    </row>
    <row r="26" spans="1:9" s="253" customFormat="1" ht="19.5" customHeight="1">
      <c r="A26" s="307" t="s">
        <v>549</v>
      </c>
      <c r="B26" s="253" t="s">
        <v>607</v>
      </c>
      <c r="I26" s="304"/>
    </row>
    <row r="27" spans="1:9" s="253" customFormat="1" ht="69.75" customHeight="1">
      <c r="A27" s="305" t="s">
        <v>608</v>
      </c>
      <c r="B27" s="684" t="s">
        <v>798</v>
      </c>
      <c r="C27" s="684"/>
      <c r="D27" s="684"/>
      <c r="E27" s="684"/>
      <c r="F27" s="684"/>
      <c r="G27" s="684"/>
      <c r="H27" s="684"/>
      <c r="I27" s="685"/>
    </row>
    <row r="28" spans="1:9" s="253" customFormat="1" ht="90" customHeight="1">
      <c r="A28" s="305" t="s">
        <v>609</v>
      </c>
      <c r="B28" s="684" t="s">
        <v>800</v>
      </c>
      <c r="C28" s="684"/>
      <c r="D28" s="684"/>
      <c r="E28" s="684"/>
      <c r="F28" s="684"/>
      <c r="G28" s="684"/>
      <c r="H28" s="684"/>
      <c r="I28" s="685"/>
    </row>
    <row r="29" spans="1:9" s="253" customFormat="1" ht="36.75" customHeight="1">
      <c r="A29" s="305" t="s">
        <v>610</v>
      </c>
      <c r="B29" s="684" t="s">
        <v>707</v>
      </c>
      <c r="C29" s="684"/>
      <c r="D29" s="684"/>
      <c r="E29" s="684"/>
      <c r="F29" s="684"/>
      <c r="G29" s="684"/>
      <c r="H29" s="684"/>
      <c r="I29" s="685"/>
    </row>
    <row r="30" spans="1:9" s="253" customFormat="1" ht="129.75" customHeight="1" thickBot="1">
      <c r="A30" s="308"/>
      <c r="B30" s="804" t="s">
        <v>799</v>
      </c>
      <c r="C30" s="804"/>
      <c r="D30" s="804"/>
      <c r="E30" s="804"/>
      <c r="F30" s="804"/>
      <c r="G30" s="804"/>
      <c r="H30" s="804"/>
      <c r="I30" s="805"/>
    </row>
    <row r="31" spans="1:9" s="253" customFormat="1" ht="19.5" customHeight="1">
      <c r="A31" s="794" t="s">
        <v>611</v>
      </c>
      <c r="B31" s="795"/>
      <c r="C31" s="795"/>
      <c r="D31" s="795"/>
      <c r="E31" s="795"/>
      <c r="F31" s="795"/>
      <c r="G31" s="795"/>
      <c r="H31" s="795"/>
      <c r="I31" s="796"/>
    </row>
    <row r="32" spans="1:9" s="253" customFormat="1" ht="19.5" customHeight="1">
      <c r="A32" s="254" t="s">
        <v>612</v>
      </c>
      <c r="I32" s="304"/>
    </row>
    <row r="33" spans="1:9" s="253" customFormat="1" ht="19.5" customHeight="1">
      <c r="A33" s="307" t="s">
        <v>549</v>
      </c>
      <c r="B33" s="807" t="s">
        <v>779</v>
      </c>
      <c r="C33" s="690"/>
      <c r="D33" s="690"/>
      <c r="E33" s="690"/>
      <c r="F33" s="690"/>
      <c r="G33" s="690"/>
      <c r="H33" s="690"/>
      <c r="I33" s="691"/>
    </row>
    <row r="34" spans="1:9" s="253" customFormat="1" ht="19.5" customHeight="1">
      <c r="A34" s="307"/>
      <c r="B34" s="690"/>
      <c r="C34" s="690"/>
      <c r="D34" s="690"/>
      <c r="E34" s="690"/>
      <c r="F34" s="690"/>
      <c r="G34" s="690"/>
      <c r="H34" s="690"/>
      <c r="I34" s="691"/>
    </row>
    <row r="35" spans="1:9" s="253" customFormat="1" ht="19.5" customHeight="1">
      <c r="A35" s="307" t="s">
        <v>550</v>
      </c>
      <c r="B35" s="310" t="s">
        <v>613</v>
      </c>
      <c r="I35" s="304"/>
    </row>
    <row r="36" spans="1:9" s="253" customFormat="1" ht="19.5" customHeight="1">
      <c r="A36" s="307"/>
      <c r="B36" s="310"/>
      <c r="I36" s="304"/>
    </row>
    <row r="37" spans="1:9" s="253" customFormat="1" ht="19.5" customHeight="1">
      <c r="A37" s="311" t="s">
        <v>614</v>
      </c>
      <c r="B37" s="310" t="s">
        <v>803</v>
      </c>
      <c r="I37" s="304"/>
    </row>
    <row r="38" spans="1:9" s="253" customFormat="1" ht="19.5" customHeight="1">
      <c r="A38" s="311"/>
      <c r="B38" s="310"/>
      <c r="I38" s="304"/>
    </row>
    <row r="39" spans="1:9" s="150" customFormat="1" ht="16.5" customHeight="1">
      <c r="A39" s="311" t="s">
        <v>615</v>
      </c>
      <c r="B39" s="253" t="s">
        <v>616</v>
      </c>
      <c r="C39" s="253"/>
      <c r="D39" s="253"/>
      <c r="E39" s="253"/>
      <c r="F39" s="253"/>
      <c r="G39" s="253"/>
      <c r="H39" s="253"/>
      <c r="I39" s="304"/>
    </row>
    <row r="40" spans="1:9" s="150" customFormat="1" ht="16.5" customHeight="1">
      <c r="A40" s="311"/>
      <c r="B40" s="306"/>
      <c r="C40" s="253"/>
      <c r="D40" s="253"/>
      <c r="E40" s="253"/>
      <c r="F40" s="253"/>
      <c r="G40" s="253"/>
      <c r="H40" s="253"/>
      <c r="I40" s="304"/>
    </row>
    <row r="41" spans="1:9" s="150" customFormat="1" ht="39.75" customHeight="1">
      <c r="A41" s="305"/>
      <c r="B41" s="799" t="s">
        <v>816</v>
      </c>
      <c r="C41" s="799"/>
      <c r="D41" s="799"/>
      <c r="E41" s="799"/>
      <c r="F41" s="799"/>
      <c r="G41" s="799"/>
      <c r="H41" s="799"/>
      <c r="I41" s="800"/>
    </row>
    <row r="42" spans="1:9" s="150" customFormat="1" ht="16.5" customHeight="1">
      <c r="A42" s="311" t="s">
        <v>617</v>
      </c>
      <c r="B42" s="253" t="s">
        <v>618</v>
      </c>
      <c r="C42" s="253"/>
      <c r="D42" s="253"/>
      <c r="E42" s="253"/>
      <c r="F42" s="253"/>
      <c r="G42" s="253"/>
      <c r="H42" s="253"/>
      <c r="I42" s="304"/>
    </row>
    <row r="43" spans="1:9" s="150" customFormat="1" ht="19.5" customHeight="1">
      <c r="A43" s="254"/>
      <c r="B43" s="253" t="s">
        <v>619</v>
      </c>
      <c r="C43" s="253"/>
      <c r="D43" s="253"/>
      <c r="E43" s="253"/>
      <c r="F43" s="253"/>
      <c r="G43" s="500"/>
      <c r="H43" s="253"/>
      <c r="I43" s="304"/>
    </row>
    <row r="44" spans="1:9" s="150" customFormat="1" ht="19.5" customHeight="1">
      <c r="A44" s="305"/>
      <c r="B44" s="797" t="s">
        <v>925</v>
      </c>
      <c r="C44" s="797"/>
      <c r="D44" s="797"/>
      <c r="E44" s="797"/>
      <c r="F44" s="797"/>
      <c r="G44" s="797"/>
      <c r="H44" s="797"/>
      <c r="I44" s="798"/>
    </row>
    <row r="45" spans="1:9" s="150" customFormat="1" ht="19.5" customHeight="1">
      <c r="A45" s="305"/>
      <c r="B45" s="799"/>
      <c r="C45" s="799"/>
      <c r="D45" s="799"/>
      <c r="E45" s="799"/>
      <c r="F45" s="799"/>
      <c r="G45" s="799"/>
      <c r="H45" s="799"/>
      <c r="I45" s="800"/>
    </row>
    <row r="46" spans="1:9" s="150" customFormat="1" ht="21.75" customHeight="1">
      <c r="A46" s="305"/>
      <c r="B46" s="797" t="s">
        <v>811</v>
      </c>
      <c r="C46" s="797"/>
      <c r="D46" s="797"/>
      <c r="E46" s="797"/>
      <c r="F46" s="797"/>
      <c r="G46" s="797"/>
      <c r="H46" s="797"/>
      <c r="I46" s="798"/>
    </row>
    <row r="47" spans="1:9" s="150" customFormat="1" ht="19.5" customHeight="1">
      <c r="A47" s="305"/>
      <c r="B47" s="799" t="s">
        <v>620</v>
      </c>
      <c r="C47" s="799"/>
      <c r="D47" s="799"/>
      <c r="E47" s="799"/>
      <c r="F47" s="799"/>
      <c r="G47" s="799"/>
      <c r="H47" s="799"/>
      <c r="I47" s="800"/>
    </row>
    <row r="48" spans="1:9" s="150" customFormat="1" ht="16.5" customHeight="1">
      <c r="A48" s="311" t="s">
        <v>621</v>
      </c>
      <c r="B48" s="253" t="s">
        <v>622</v>
      </c>
      <c r="C48" s="253"/>
      <c r="D48" s="253"/>
      <c r="E48" s="253"/>
      <c r="F48" s="253"/>
      <c r="G48" s="253"/>
      <c r="H48" s="253"/>
      <c r="I48" s="304"/>
    </row>
    <row r="49" spans="1:9" s="150" customFormat="1" ht="19.5" customHeight="1">
      <c r="A49" s="254"/>
      <c r="B49" s="253" t="s">
        <v>623</v>
      </c>
      <c r="C49" s="253"/>
      <c r="D49" s="253"/>
      <c r="E49" s="253"/>
      <c r="F49" s="253"/>
      <c r="G49" s="500"/>
      <c r="H49" s="253"/>
      <c r="I49" s="304"/>
    </row>
    <row r="50" spans="1:9" s="150" customFormat="1" ht="19.5" customHeight="1">
      <c r="A50" s="173"/>
      <c r="B50" s="306" t="s">
        <v>624</v>
      </c>
      <c r="C50" s="253"/>
      <c r="D50" s="253"/>
      <c r="E50" s="253"/>
      <c r="F50" s="253"/>
      <c r="G50" s="253"/>
      <c r="H50" s="253"/>
      <c r="I50" s="304"/>
    </row>
    <row r="51" spans="1:9" s="150" customFormat="1" ht="19.5" customHeight="1">
      <c r="A51" s="173"/>
      <c r="B51" s="306" t="s">
        <v>625</v>
      </c>
      <c r="C51" s="253"/>
      <c r="D51" s="253"/>
      <c r="E51" s="253"/>
      <c r="F51" s="253"/>
      <c r="G51" s="253"/>
      <c r="H51" s="253"/>
      <c r="I51" s="304"/>
    </row>
    <row r="52" spans="1:9" s="150" customFormat="1" ht="16.5" customHeight="1">
      <c r="A52" s="311" t="s">
        <v>626</v>
      </c>
      <c r="B52" s="253" t="s">
        <v>627</v>
      </c>
      <c r="C52" s="253"/>
      <c r="D52" s="253"/>
      <c r="E52" s="253"/>
      <c r="F52" s="253"/>
      <c r="G52" s="253"/>
      <c r="H52" s="253"/>
      <c r="I52" s="304"/>
    </row>
    <row r="53" spans="1:9" s="150" customFormat="1" ht="19.5" customHeight="1">
      <c r="A53" s="254"/>
      <c r="B53" s="253" t="s">
        <v>628</v>
      </c>
      <c r="C53" s="253"/>
      <c r="D53" s="253"/>
      <c r="E53" s="253"/>
      <c r="F53" s="253"/>
      <c r="G53" s="500"/>
      <c r="H53" s="253"/>
      <c r="I53" s="304"/>
    </row>
    <row r="54" spans="1:9" s="150" customFormat="1" ht="19.5" customHeight="1">
      <c r="A54" s="254"/>
      <c r="B54" s="253" t="s">
        <v>926</v>
      </c>
      <c r="C54" s="253"/>
      <c r="D54" s="253"/>
      <c r="E54" s="253"/>
      <c r="F54" s="253"/>
      <c r="G54" s="253"/>
      <c r="H54" s="253"/>
      <c r="I54" s="304"/>
    </row>
    <row r="55" spans="1:9" s="150" customFormat="1" ht="16.5" customHeight="1">
      <c r="A55" s="311" t="s">
        <v>629</v>
      </c>
      <c r="B55" s="253" t="s">
        <v>630</v>
      </c>
      <c r="C55" s="253"/>
      <c r="D55" s="253"/>
      <c r="E55" s="253"/>
      <c r="F55" s="253"/>
      <c r="G55" s="253"/>
      <c r="H55" s="253"/>
      <c r="I55" s="304"/>
    </row>
    <row r="56" spans="1:9" s="150" customFormat="1" ht="19.5" customHeight="1">
      <c r="A56" s="254"/>
      <c r="B56" s="253" t="s">
        <v>631</v>
      </c>
      <c r="C56" s="253"/>
      <c r="D56" s="253"/>
      <c r="E56" s="253"/>
      <c r="F56" s="253"/>
      <c r="G56" s="500"/>
      <c r="H56" s="253"/>
      <c r="I56" s="304"/>
    </row>
    <row r="57" spans="1:9" s="150" customFormat="1" ht="19.5" customHeight="1">
      <c r="A57" s="305" t="s">
        <v>59</v>
      </c>
      <c r="B57" s="684" t="s">
        <v>927</v>
      </c>
      <c r="C57" s="684"/>
      <c r="D57" s="684"/>
      <c r="E57" s="684"/>
      <c r="F57" s="684"/>
      <c r="G57" s="684"/>
      <c r="H57" s="684"/>
      <c r="I57" s="685"/>
    </row>
    <row r="58" spans="1:9" s="150" customFormat="1" ht="19.5" customHeight="1">
      <c r="A58" s="806" t="s">
        <v>928</v>
      </c>
      <c r="B58" s="699"/>
      <c r="C58" s="699"/>
      <c r="D58" s="699"/>
      <c r="E58" s="699"/>
      <c r="F58" s="699"/>
      <c r="G58" s="699"/>
      <c r="H58" s="699"/>
      <c r="I58" s="700"/>
    </row>
    <row r="59" spans="1:9" s="150" customFormat="1" ht="19.5" customHeight="1">
      <c r="A59" s="254" t="s">
        <v>810</v>
      </c>
      <c r="B59" s="253"/>
      <c r="C59" s="253"/>
      <c r="D59" s="253"/>
      <c r="E59" s="253"/>
      <c r="F59" s="253"/>
      <c r="G59" s="253"/>
      <c r="H59" s="253"/>
      <c r="I59" s="304"/>
    </row>
    <row r="60" spans="1:9" s="150" customFormat="1" ht="16.5" customHeight="1">
      <c r="A60" s="311" t="s">
        <v>632</v>
      </c>
      <c r="B60" s="253" t="s">
        <v>633</v>
      </c>
      <c r="C60" s="253"/>
      <c r="D60" s="253"/>
      <c r="E60" s="253"/>
      <c r="F60" s="253"/>
      <c r="G60" s="253"/>
      <c r="H60" s="253"/>
      <c r="I60" s="304"/>
    </row>
    <row r="61" spans="1:9" s="150" customFormat="1" ht="18" customHeight="1">
      <c r="A61" s="254"/>
      <c r="B61" s="253" t="s">
        <v>634</v>
      </c>
      <c r="C61" s="253"/>
      <c r="D61" s="253"/>
      <c r="E61" s="253"/>
      <c r="F61" s="253"/>
      <c r="G61" s="500"/>
      <c r="H61" s="253"/>
      <c r="I61" s="304"/>
    </row>
    <row r="62" spans="1:9" s="150" customFormat="1" ht="42.75" customHeight="1">
      <c r="A62" s="305" t="s">
        <v>635</v>
      </c>
      <c r="B62" s="799" t="s">
        <v>827</v>
      </c>
      <c r="C62" s="799"/>
      <c r="D62" s="799"/>
      <c r="E62" s="799"/>
      <c r="F62" s="799"/>
      <c r="G62" s="799"/>
      <c r="H62" s="799"/>
      <c r="I62" s="800"/>
    </row>
    <row r="63" spans="1:9" s="150" customFormat="1" ht="72.75" customHeight="1">
      <c r="A63" s="305"/>
      <c r="B63" s="684" t="s">
        <v>929</v>
      </c>
      <c r="C63" s="684"/>
      <c r="D63" s="684"/>
      <c r="E63" s="684"/>
      <c r="F63" s="684"/>
      <c r="G63" s="684"/>
      <c r="H63" s="684"/>
      <c r="I63" s="685"/>
    </row>
    <row r="64" spans="1:9" s="150" customFormat="1" ht="29.25" customHeight="1" thickBot="1">
      <c r="A64" s="308"/>
      <c r="B64" s="658"/>
      <c r="C64" s="658"/>
      <c r="D64" s="658"/>
      <c r="E64" s="658"/>
      <c r="F64" s="658"/>
      <c r="G64" s="658"/>
      <c r="H64" s="658"/>
      <c r="I64" s="659"/>
    </row>
    <row r="65" spans="1:9" s="150" customFormat="1" ht="19.5" customHeight="1">
      <c r="A65" s="312" t="s">
        <v>551</v>
      </c>
      <c r="B65" s="313" t="s">
        <v>636</v>
      </c>
      <c r="C65" s="406"/>
      <c r="D65" s="252"/>
      <c r="E65" s="252"/>
      <c r="F65" s="252"/>
      <c r="G65" s="252"/>
      <c r="H65" s="252"/>
      <c r="I65" s="583"/>
    </row>
    <row r="66" spans="1:9" s="150" customFormat="1" ht="19.5" customHeight="1">
      <c r="A66" s="305"/>
      <c r="B66" s="684" t="s">
        <v>823</v>
      </c>
      <c r="C66" s="684"/>
      <c r="D66" s="684"/>
      <c r="E66" s="684"/>
      <c r="F66" s="684"/>
      <c r="G66" s="684"/>
      <c r="H66" s="684"/>
      <c r="I66" s="685"/>
    </row>
    <row r="67" spans="1:9" s="150" customFormat="1" ht="23.25" customHeight="1">
      <c r="A67" s="305"/>
      <c r="B67" s="684" t="s">
        <v>930</v>
      </c>
      <c r="C67" s="684"/>
      <c r="D67" s="684"/>
      <c r="E67" s="684"/>
      <c r="F67" s="684"/>
      <c r="G67" s="684"/>
      <c r="H67" s="684"/>
      <c r="I67" s="685"/>
    </row>
    <row r="68" spans="1:9" s="172" customFormat="1" ht="19.5" customHeight="1">
      <c r="A68" s="305"/>
      <c r="B68" s="684" t="s">
        <v>931</v>
      </c>
      <c r="C68" s="684"/>
      <c r="D68" s="684"/>
      <c r="E68" s="684"/>
      <c r="F68" s="684"/>
      <c r="G68" s="684"/>
      <c r="H68" s="684"/>
      <c r="I68" s="685"/>
    </row>
    <row r="69" spans="1:9" s="253" customFormat="1" ht="19.5" customHeight="1">
      <c r="A69" s="578" t="s">
        <v>637</v>
      </c>
      <c r="B69" s="149"/>
      <c r="C69" s="149"/>
      <c r="D69" s="149"/>
      <c r="E69" s="149"/>
      <c r="F69" s="149"/>
      <c r="G69" s="149"/>
      <c r="H69" s="149"/>
      <c r="I69" s="190"/>
    </row>
    <row r="70" spans="1:9" s="253" customFormat="1" ht="19.5" customHeight="1">
      <c r="A70" s="305" t="s">
        <v>59</v>
      </c>
      <c r="B70" s="684" t="s">
        <v>638</v>
      </c>
      <c r="C70" s="684"/>
      <c r="D70" s="684"/>
      <c r="E70" s="684"/>
      <c r="F70" s="684"/>
      <c r="G70" s="684"/>
      <c r="H70" s="684"/>
      <c r="I70" s="685"/>
    </row>
    <row r="71" spans="1:9" s="253" customFormat="1" ht="19.5" customHeight="1">
      <c r="A71" s="305"/>
      <c r="B71" s="684" t="s">
        <v>639</v>
      </c>
      <c r="C71" s="684"/>
      <c r="D71" s="684"/>
      <c r="E71" s="684"/>
      <c r="F71" s="684"/>
      <c r="G71" s="684"/>
      <c r="H71" s="684"/>
      <c r="I71" s="685"/>
    </row>
    <row r="72" spans="1:9" s="253" customFormat="1" ht="19.5" customHeight="1">
      <c r="A72" s="305"/>
      <c r="B72" s="684" t="s">
        <v>640</v>
      </c>
      <c r="C72" s="684"/>
      <c r="D72" s="684"/>
      <c r="E72" s="684"/>
      <c r="F72" s="684"/>
      <c r="G72" s="684"/>
      <c r="H72" s="684"/>
      <c r="I72" s="685"/>
    </row>
    <row r="73" spans="1:9" s="253" customFormat="1" ht="23.25" customHeight="1">
      <c r="A73" s="305"/>
      <c r="B73" s="684" t="s">
        <v>703</v>
      </c>
      <c r="C73" s="684"/>
      <c r="D73" s="684"/>
      <c r="E73" s="684"/>
      <c r="F73" s="684"/>
      <c r="G73" s="684"/>
      <c r="H73" s="684"/>
      <c r="I73" s="685"/>
    </row>
    <row r="74" spans="1:9" s="253" customFormat="1" ht="33.75" customHeight="1">
      <c r="A74" s="305"/>
      <c r="B74" s="684" t="s">
        <v>702</v>
      </c>
      <c r="C74" s="684"/>
      <c r="D74" s="684"/>
      <c r="E74" s="684"/>
      <c r="F74" s="684"/>
      <c r="G74" s="684"/>
      <c r="H74" s="684"/>
      <c r="I74" s="685"/>
    </row>
    <row r="75" spans="1:9" s="253" customFormat="1" ht="14.25" customHeight="1">
      <c r="A75" s="305"/>
      <c r="B75" s="149"/>
      <c r="C75" s="149"/>
      <c r="D75" s="149"/>
      <c r="E75" s="149"/>
      <c r="F75" s="149"/>
      <c r="G75" s="149"/>
      <c r="H75" s="149"/>
      <c r="I75" s="190"/>
    </row>
    <row r="76" spans="1:9" s="253" customFormat="1" ht="19.5" customHeight="1">
      <c r="A76" s="578" t="s">
        <v>199</v>
      </c>
      <c r="B76" s="149"/>
      <c r="C76" s="149"/>
      <c r="D76" s="149"/>
      <c r="E76" s="149"/>
      <c r="F76" s="149"/>
      <c r="G76" s="149"/>
      <c r="H76" s="149"/>
      <c r="I76" s="190"/>
    </row>
    <row r="77" spans="1:9" s="253" customFormat="1" ht="19.5" customHeight="1">
      <c r="A77" s="254" t="s">
        <v>641</v>
      </c>
      <c r="I77" s="304"/>
    </row>
    <row r="78" spans="1:9" s="253" customFormat="1" ht="19.5" customHeight="1">
      <c r="A78" s="305" t="s">
        <v>59</v>
      </c>
      <c r="B78" s="801" t="s">
        <v>642</v>
      </c>
      <c r="C78" s="802"/>
      <c r="D78" s="802"/>
      <c r="E78" s="802"/>
      <c r="F78" s="802"/>
      <c r="G78" s="802"/>
      <c r="H78" s="802"/>
      <c r="I78" s="803"/>
    </row>
    <row r="79" spans="1:9" s="253" customFormat="1" ht="19.5" customHeight="1">
      <c r="A79" s="254" t="s">
        <v>643</v>
      </c>
      <c r="I79" s="304"/>
    </row>
    <row r="80" spans="1:9" s="253" customFormat="1" ht="19.5" customHeight="1">
      <c r="A80" s="254"/>
      <c r="B80" s="172" t="s">
        <v>644</v>
      </c>
      <c r="I80" s="304"/>
    </row>
    <row r="81" spans="1:9" s="253" customFormat="1" ht="39.75" customHeight="1">
      <c r="A81" s="305"/>
      <c r="B81" s="684" t="s">
        <v>932</v>
      </c>
      <c r="C81" s="684"/>
      <c r="D81" s="684"/>
      <c r="E81" s="684"/>
      <c r="F81" s="684"/>
      <c r="G81" s="684"/>
      <c r="H81" s="684"/>
      <c r="I81" s="685"/>
    </row>
    <row r="82" spans="1:9" s="253" customFormat="1" ht="19.5" customHeight="1">
      <c r="A82" s="254"/>
      <c r="B82" s="253" t="s">
        <v>933</v>
      </c>
      <c r="I82" s="304"/>
    </row>
    <row r="83" spans="1:9" s="253" customFormat="1" ht="19.5" customHeight="1">
      <c r="A83" s="254" t="s">
        <v>645</v>
      </c>
      <c r="I83" s="304"/>
    </row>
    <row r="84" spans="1:9" s="253" customFormat="1" ht="19.5" customHeight="1">
      <c r="A84" s="254"/>
      <c r="B84" s="172" t="s">
        <v>712</v>
      </c>
      <c r="I84" s="304"/>
    </row>
    <row r="85" spans="1:9" s="253" customFormat="1" ht="19.5" customHeight="1" hidden="1">
      <c r="A85" s="254"/>
      <c r="B85" s="172" t="s">
        <v>646</v>
      </c>
      <c r="I85" s="304"/>
    </row>
    <row r="86" spans="1:9" s="253" customFormat="1" ht="19.5" customHeight="1">
      <c r="A86" s="254"/>
      <c r="B86" s="172" t="s">
        <v>817</v>
      </c>
      <c r="I86" s="304"/>
    </row>
    <row r="87" spans="1:9" s="253" customFormat="1" ht="19.5" customHeight="1">
      <c r="A87" s="254" t="s">
        <v>189</v>
      </c>
      <c r="I87" s="304"/>
    </row>
    <row r="88" spans="1:9" s="253" customFormat="1" ht="19.5" customHeight="1">
      <c r="A88" s="173"/>
      <c r="B88" s="172" t="s">
        <v>782</v>
      </c>
      <c r="I88" s="304"/>
    </row>
    <row r="89" spans="1:9" s="253" customFormat="1" ht="19.5" customHeight="1">
      <c r="A89" s="173"/>
      <c r="B89" s="172" t="s">
        <v>801</v>
      </c>
      <c r="I89" s="304"/>
    </row>
    <row r="90" spans="1:9" s="253" customFormat="1" ht="19.5" customHeight="1">
      <c r="A90" s="173"/>
      <c r="B90" s="172" t="s">
        <v>781</v>
      </c>
      <c r="I90" s="304"/>
    </row>
    <row r="91" spans="1:9" s="253" customFormat="1" ht="19.5" customHeight="1">
      <c r="A91" s="173"/>
      <c r="B91" s="172" t="s">
        <v>802</v>
      </c>
      <c r="I91" s="304"/>
    </row>
    <row r="92" spans="1:9" s="253" customFormat="1" ht="19.5" customHeight="1">
      <c r="A92" s="254" t="s">
        <v>647</v>
      </c>
      <c r="I92" s="304"/>
    </row>
    <row r="93" spans="1:9" s="253" customFormat="1" ht="19.5" customHeight="1">
      <c r="A93" s="254"/>
      <c r="B93" s="253" t="s">
        <v>780</v>
      </c>
      <c r="I93" s="304"/>
    </row>
    <row r="94" spans="1:9" s="253" customFormat="1" ht="19.5" customHeight="1">
      <c r="A94" s="254"/>
      <c r="I94" s="304"/>
    </row>
    <row r="95" spans="1:9" s="253" customFormat="1" ht="19.5" customHeight="1">
      <c r="A95" s="254"/>
      <c r="B95" s="172"/>
      <c r="I95" s="304"/>
    </row>
    <row r="96" spans="1:9" s="253" customFormat="1" ht="19.5" customHeight="1">
      <c r="A96" s="254"/>
      <c r="I96" s="304"/>
    </row>
    <row r="97" spans="1:9" s="253" customFormat="1" ht="19.5" customHeight="1">
      <c r="A97" s="254"/>
      <c r="I97" s="304"/>
    </row>
    <row r="98" spans="1:9" s="253" customFormat="1" ht="19.5" customHeight="1">
      <c r="A98" s="254"/>
      <c r="I98" s="304"/>
    </row>
    <row r="99" spans="1:9" s="253" customFormat="1" ht="19.5" customHeight="1">
      <c r="A99" s="254"/>
      <c r="I99" s="304"/>
    </row>
    <row r="100" spans="1:9" s="253" customFormat="1" ht="19.5" customHeight="1">
      <c r="A100" s="254"/>
      <c r="I100" s="304"/>
    </row>
    <row r="101" spans="1:9" s="253" customFormat="1" ht="24" customHeight="1" thickBot="1">
      <c r="A101" s="314"/>
      <c r="B101" s="315"/>
      <c r="C101" s="315"/>
      <c r="D101" s="315"/>
      <c r="E101" s="315"/>
      <c r="F101" s="315"/>
      <c r="G101" s="315"/>
      <c r="H101" s="315"/>
      <c r="I101" s="309"/>
    </row>
    <row r="102" s="253" customFormat="1" ht="19.5" customHeight="1">
      <c r="A102" s="254"/>
    </row>
  </sheetData>
  <sheetProtection/>
  <mergeCells count="39">
    <mergeCell ref="A1:I1"/>
    <mergeCell ref="A2:I2"/>
    <mergeCell ref="A3:I3"/>
    <mergeCell ref="A4:I4"/>
    <mergeCell ref="B28:I28"/>
    <mergeCell ref="B17:I17"/>
    <mergeCell ref="B21:I21"/>
    <mergeCell ref="B22:I22"/>
    <mergeCell ref="B27:I27"/>
    <mergeCell ref="B23:I23"/>
    <mergeCell ref="A24:I24"/>
    <mergeCell ref="B9:I9"/>
    <mergeCell ref="B20:I20"/>
    <mergeCell ref="B15:I15"/>
    <mergeCell ref="B16:I16"/>
    <mergeCell ref="D10:I10"/>
    <mergeCell ref="B29:I29"/>
    <mergeCell ref="B30:I30"/>
    <mergeCell ref="A58:I58"/>
    <mergeCell ref="B57:I57"/>
    <mergeCell ref="B45:I45"/>
    <mergeCell ref="B33:I34"/>
    <mergeCell ref="B47:I47"/>
    <mergeCell ref="B41:I41"/>
    <mergeCell ref="B44:I44"/>
    <mergeCell ref="B81:I81"/>
    <mergeCell ref="B72:I72"/>
    <mergeCell ref="B71:I71"/>
    <mergeCell ref="B74:I74"/>
    <mergeCell ref="B73:I73"/>
    <mergeCell ref="B67:I67"/>
    <mergeCell ref="B78:I78"/>
    <mergeCell ref="B68:I68"/>
    <mergeCell ref="B70:I70"/>
    <mergeCell ref="B66:I66"/>
    <mergeCell ref="B63:I63"/>
    <mergeCell ref="A31:I31"/>
    <mergeCell ref="B46:I46"/>
    <mergeCell ref="B62:I62"/>
  </mergeCells>
  <printOptions/>
  <pageMargins left="0.67" right="0.41" top="0.5905511811023623" bottom="0.5905511811023623" header="0.5118110236220472" footer="0.5118110236220472"/>
  <pageSetup firstPageNumber="11" useFirstPageNumber="1" fitToHeight="4" fitToWidth="4" horizontalDpi="600" verticalDpi="600" orientation="portrait" paperSize="9" scale="92" r:id="rId3"/>
  <headerFooter alignWithMargins="0">
    <oddFooter>&amp;C4-&amp;P</oddFooter>
  </headerFooter>
  <rowBreaks count="2" manualBreakCount="2">
    <brk id="30" max="9" man="1"/>
    <brk id="64" max="9" man="1"/>
  </rowBreaks>
  <legacyDrawing r:id="rId2"/>
</worksheet>
</file>

<file path=xl/worksheets/sheet12.xml><?xml version="1.0" encoding="utf-8"?>
<worksheet xmlns="http://schemas.openxmlformats.org/spreadsheetml/2006/main" xmlns:r="http://schemas.openxmlformats.org/officeDocument/2006/relationships">
  <sheetPr>
    <tabColor indexed="27"/>
  </sheetPr>
  <dimension ref="A1:H36"/>
  <sheetViews>
    <sheetView workbookViewId="0" topLeftCell="A1">
      <selection activeCell="C7" sqref="C7"/>
    </sheetView>
  </sheetViews>
  <sheetFormatPr defaultColWidth="9.00390625" defaultRowHeight="16.5"/>
  <cols>
    <col min="1" max="2" width="16.625" style="167" customWidth="1"/>
    <col min="3" max="3" width="38.375" style="167" customWidth="1"/>
    <col min="4" max="4" width="19.875" style="320" customWidth="1"/>
    <col min="5" max="16384" width="9.00390625" style="167" customWidth="1"/>
  </cols>
  <sheetData>
    <row r="1" spans="1:4" s="169" customFormat="1" ht="21" customHeight="1">
      <c r="A1" s="663" t="s">
        <v>81</v>
      </c>
      <c r="B1" s="664"/>
      <c r="C1" s="664"/>
      <c r="D1" s="664"/>
    </row>
    <row r="2" spans="1:4" s="170" customFormat="1" ht="21" customHeight="1">
      <c r="A2" s="663" t="s">
        <v>163</v>
      </c>
      <c r="B2" s="664"/>
      <c r="C2" s="664"/>
      <c r="D2" s="664"/>
    </row>
    <row r="3" spans="1:4" s="171" customFormat="1" ht="25.5" customHeight="1">
      <c r="A3" s="813" t="s">
        <v>205</v>
      </c>
      <c r="B3" s="814"/>
      <c r="C3" s="814"/>
      <c r="D3" s="814"/>
    </row>
    <row r="4" spans="1:4" ht="23.25" customHeight="1" thickBot="1">
      <c r="A4" s="667" t="s">
        <v>3</v>
      </c>
      <c r="B4" s="667"/>
      <c r="C4" s="667"/>
      <c r="D4" s="667"/>
    </row>
    <row r="5" spans="1:4" ht="22.5" customHeight="1">
      <c r="A5" s="580" t="s">
        <v>93</v>
      </c>
      <c r="B5" s="539" t="s">
        <v>96</v>
      </c>
      <c r="C5" s="484" t="s">
        <v>130</v>
      </c>
      <c r="D5" s="581" t="s">
        <v>95</v>
      </c>
    </row>
    <row r="6" spans="1:4" ht="22.5" customHeight="1">
      <c r="A6" s="535">
        <f>A7</f>
        <v>138</v>
      </c>
      <c r="B6" s="175">
        <v>180</v>
      </c>
      <c r="C6" s="260" t="s">
        <v>30</v>
      </c>
      <c r="D6" s="316">
        <f>D7</f>
        <v>180</v>
      </c>
    </row>
    <row r="7" spans="1:4" ht="22.5" customHeight="1">
      <c r="A7" s="535">
        <f>A8+A10+A14</f>
        <v>138</v>
      </c>
      <c r="B7" s="175">
        <v>180</v>
      </c>
      <c r="C7" s="260" t="s">
        <v>131</v>
      </c>
      <c r="D7" s="316">
        <f>D8+D10+D14</f>
        <v>180</v>
      </c>
    </row>
    <row r="8" spans="1:4" ht="22.5" customHeight="1">
      <c r="A8" s="535">
        <f>A9</f>
        <v>96</v>
      </c>
      <c r="B8" s="175">
        <v>96</v>
      </c>
      <c r="C8" s="229" t="s">
        <v>195</v>
      </c>
      <c r="D8" s="316">
        <f>D9</f>
        <v>96</v>
      </c>
    </row>
    <row r="9" spans="1:8" ht="22.5" customHeight="1">
      <c r="A9" s="535">
        <v>96</v>
      </c>
      <c r="B9" s="175">
        <v>96</v>
      </c>
      <c r="C9" s="582" t="s">
        <v>196</v>
      </c>
      <c r="D9" s="316">
        <v>96</v>
      </c>
      <c r="H9" s="715"/>
    </row>
    <row r="10" spans="1:4" ht="22.5" customHeight="1">
      <c r="A10" s="535">
        <f>A11+A12+A13</f>
        <v>41</v>
      </c>
      <c r="B10" s="175">
        <v>60</v>
      </c>
      <c r="C10" s="229" t="s">
        <v>200</v>
      </c>
      <c r="D10" s="316">
        <f>SUM(D11:D13)</f>
        <v>60</v>
      </c>
    </row>
    <row r="11" spans="1:4" ht="22.5" customHeight="1">
      <c r="A11" s="535">
        <v>1</v>
      </c>
      <c r="B11" s="175">
        <v>3</v>
      </c>
      <c r="C11" s="229" t="s">
        <v>234</v>
      </c>
      <c r="D11" s="316">
        <v>3</v>
      </c>
    </row>
    <row r="12" spans="1:4" ht="22.5" customHeight="1">
      <c r="A12" s="535">
        <v>6</v>
      </c>
      <c r="B12" s="175">
        <v>12</v>
      </c>
      <c r="C12" s="229" t="s">
        <v>201</v>
      </c>
      <c r="D12" s="316">
        <v>12</v>
      </c>
    </row>
    <row r="13" spans="1:4" ht="22.5" customHeight="1">
      <c r="A13" s="535">
        <v>34</v>
      </c>
      <c r="B13" s="175">
        <v>45</v>
      </c>
      <c r="C13" s="229" t="s">
        <v>481</v>
      </c>
      <c r="D13" s="316">
        <v>45</v>
      </c>
    </row>
    <row r="14" spans="1:4" ht="22.5" customHeight="1">
      <c r="A14" s="535">
        <v>1</v>
      </c>
      <c r="B14" s="175">
        <v>24</v>
      </c>
      <c r="C14" s="229" t="s">
        <v>202</v>
      </c>
      <c r="D14" s="316">
        <f>D15</f>
        <v>24</v>
      </c>
    </row>
    <row r="15" spans="1:4" ht="22.5" customHeight="1">
      <c r="A15" s="535">
        <v>1</v>
      </c>
      <c r="B15" s="175">
        <v>24</v>
      </c>
      <c r="C15" s="238" t="s">
        <v>203</v>
      </c>
      <c r="D15" s="316">
        <v>24</v>
      </c>
    </row>
    <row r="16" spans="1:4" ht="22.5" customHeight="1">
      <c r="A16" s="262"/>
      <c r="B16" s="260"/>
      <c r="C16" s="317"/>
      <c r="D16" s="316"/>
    </row>
    <row r="17" spans="1:4" ht="22.5" customHeight="1">
      <c r="A17" s="262"/>
      <c r="B17" s="260"/>
      <c r="C17" s="317"/>
      <c r="D17" s="316"/>
    </row>
    <row r="18" spans="1:4" ht="22.5" customHeight="1">
      <c r="A18" s="262"/>
      <c r="B18" s="260"/>
      <c r="C18" s="317"/>
      <c r="D18" s="316"/>
    </row>
    <row r="19" spans="1:4" ht="22.5" customHeight="1">
      <c r="A19" s="262"/>
      <c r="B19" s="260"/>
      <c r="C19" s="317"/>
      <c r="D19" s="316"/>
    </row>
    <row r="20" spans="1:4" ht="22.5" customHeight="1">
      <c r="A20" s="262"/>
      <c r="B20" s="260"/>
      <c r="C20" s="317"/>
      <c r="D20" s="316"/>
    </row>
    <row r="21" spans="1:4" ht="22.5" customHeight="1">
      <c r="A21" s="262"/>
      <c r="B21" s="260"/>
      <c r="C21" s="317"/>
      <c r="D21" s="316"/>
    </row>
    <row r="22" spans="1:4" ht="22.5" customHeight="1">
      <c r="A22" s="262"/>
      <c r="B22" s="260"/>
      <c r="C22" s="317"/>
      <c r="D22" s="316"/>
    </row>
    <row r="23" spans="1:4" ht="22.5" customHeight="1">
      <c r="A23" s="262"/>
      <c r="B23" s="260"/>
      <c r="C23" s="317"/>
      <c r="D23" s="316"/>
    </row>
    <row r="24" spans="1:4" ht="22.5" customHeight="1">
      <c r="A24" s="262"/>
      <c r="B24" s="260"/>
      <c r="C24" s="317"/>
      <c r="D24" s="316"/>
    </row>
    <row r="25" spans="1:4" ht="22.5" customHeight="1">
      <c r="A25" s="262"/>
      <c r="B25" s="260"/>
      <c r="C25" s="317"/>
      <c r="D25" s="316"/>
    </row>
    <row r="26" spans="1:4" ht="22.5" customHeight="1">
      <c r="A26" s="262"/>
      <c r="B26" s="260"/>
      <c r="C26" s="317"/>
      <c r="D26" s="316"/>
    </row>
    <row r="27" spans="1:4" ht="22.5" customHeight="1">
      <c r="A27" s="262"/>
      <c r="B27" s="260"/>
      <c r="C27" s="317"/>
      <c r="D27" s="316"/>
    </row>
    <row r="28" spans="1:4" ht="22.5" customHeight="1">
      <c r="A28" s="262"/>
      <c r="B28" s="260"/>
      <c r="C28" s="317"/>
      <c r="D28" s="316"/>
    </row>
    <row r="29" spans="1:4" ht="22.5" customHeight="1">
      <c r="A29" s="262"/>
      <c r="B29" s="260"/>
      <c r="C29" s="317"/>
      <c r="D29" s="316"/>
    </row>
    <row r="30" spans="1:4" ht="22.5" customHeight="1">
      <c r="A30" s="262"/>
      <c r="B30" s="260"/>
      <c r="C30" s="317"/>
      <c r="D30" s="316"/>
    </row>
    <row r="31" spans="1:4" ht="22.5" customHeight="1">
      <c r="A31" s="262"/>
      <c r="B31" s="260"/>
      <c r="C31" s="317"/>
      <c r="D31" s="316"/>
    </row>
    <row r="32" spans="1:4" ht="22.5" customHeight="1">
      <c r="A32" s="262"/>
      <c r="B32" s="260"/>
      <c r="C32" s="317"/>
      <c r="D32" s="316"/>
    </row>
    <row r="33" spans="1:4" ht="22.5" customHeight="1">
      <c r="A33" s="262"/>
      <c r="B33" s="260"/>
      <c r="C33" s="317"/>
      <c r="D33" s="316"/>
    </row>
    <row r="34" spans="1:4" ht="22.5" customHeight="1">
      <c r="A34" s="262"/>
      <c r="B34" s="260"/>
      <c r="C34" s="317"/>
      <c r="D34" s="316"/>
    </row>
    <row r="35" spans="1:4" ht="48" customHeight="1" thickBot="1">
      <c r="A35" s="285"/>
      <c r="B35" s="268"/>
      <c r="C35" s="318"/>
      <c r="D35" s="319"/>
    </row>
    <row r="36" ht="16.5">
      <c r="A36" s="149"/>
    </row>
  </sheetData>
  <sheetProtection/>
  <mergeCells count="4">
    <mergeCell ref="A1:D1"/>
    <mergeCell ref="A2:D2"/>
    <mergeCell ref="A3:D3"/>
    <mergeCell ref="A4:D4"/>
  </mergeCells>
  <printOptions/>
  <pageMargins left="0.7480314960629921" right="0.5511811023622047" top="0.5905511811023623" bottom="0.5905511811023623" header="0.5118110236220472" footer="0.5118110236220472"/>
  <pageSetup horizontalDpi="600" verticalDpi="600" orientation="portrait" paperSize="9" scale="96" r:id="rId1"/>
  <headerFooter alignWithMargins="0">
    <oddFooter>&amp;C4-14</oddFooter>
  </headerFooter>
</worksheet>
</file>

<file path=xl/worksheets/sheet13.xml><?xml version="1.0" encoding="utf-8"?>
<worksheet xmlns="http://schemas.openxmlformats.org/spreadsheetml/2006/main" xmlns:r="http://schemas.openxmlformats.org/officeDocument/2006/relationships">
  <sheetPr>
    <tabColor indexed="27"/>
  </sheetPr>
  <dimension ref="A1:K37"/>
  <sheetViews>
    <sheetView workbookViewId="0" topLeftCell="A1">
      <selection activeCell="K19" sqref="K19"/>
    </sheetView>
  </sheetViews>
  <sheetFormatPr defaultColWidth="9.00390625" defaultRowHeight="16.5"/>
  <cols>
    <col min="1" max="1" width="6.875" style="177" customWidth="1"/>
    <col min="2" max="7" width="8.625" style="177" customWidth="1"/>
    <col min="8" max="10" width="6.625" style="177" customWidth="1"/>
    <col min="11" max="11" width="18.00390625" style="177" customWidth="1"/>
    <col min="12" max="16384" width="9.00390625" style="177" customWidth="1"/>
  </cols>
  <sheetData>
    <row r="1" spans="1:11" ht="21" customHeight="1">
      <c r="A1" s="815" t="s">
        <v>161</v>
      </c>
      <c r="B1" s="667"/>
      <c r="C1" s="667"/>
      <c r="D1" s="667"/>
      <c r="E1" s="664"/>
      <c r="F1" s="664"/>
      <c r="G1" s="664"/>
      <c r="H1" s="664"/>
      <c r="I1" s="664"/>
      <c r="J1" s="664"/>
      <c r="K1" s="664"/>
    </row>
    <row r="2" spans="1:11" ht="21" customHeight="1">
      <c r="A2" s="815" t="s">
        <v>163</v>
      </c>
      <c r="B2" s="667"/>
      <c r="C2" s="667"/>
      <c r="D2" s="667"/>
      <c r="E2" s="664"/>
      <c r="F2" s="664"/>
      <c r="G2" s="664"/>
      <c r="H2" s="664"/>
      <c r="I2" s="664"/>
      <c r="J2" s="664"/>
      <c r="K2" s="664"/>
    </row>
    <row r="3" spans="1:11" ht="25.5">
      <c r="A3" s="816" t="s">
        <v>204</v>
      </c>
      <c r="B3" s="814"/>
      <c r="C3" s="814"/>
      <c r="D3" s="814"/>
      <c r="E3" s="814"/>
      <c r="F3" s="814"/>
      <c r="G3" s="814"/>
      <c r="H3" s="814"/>
      <c r="I3" s="814"/>
      <c r="J3" s="814"/>
      <c r="K3" s="814"/>
    </row>
    <row r="4" spans="1:11" ht="23.25" customHeight="1" thickBot="1">
      <c r="A4" s="667" t="s">
        <v>787</v>
      </c>
      <c r="B4" s="664"/>
      <c r="C4" s="664"/>
      <c r="D4" s="664"/>
      <c r="E4" s="664"/>
      <c r="F4" s="664"/>
      <c r="G4" s="664"/>
      <c r="H4" s="664"/>
      <c r="I4" s="664"/>
      <c r="J4" s="664"/>
      <c r="K4" s="664"/>
    </row>
    <row r="5" spans="1:11" s="150" customFormat="1" ht="22.5" customHeight="1">
      <c r="A5" s="579" t="s">
        <v>197</v>
      </c>
      <c r="B5" s="252"/>
      <c r="C5" s="252"/>
      <c r="D5" s="252"/>
      <c r="E5" s="252"/>
      <c r="F5" s="252"/>
      <c r="G5" s="252"/>
      <c r="H5" s="252"/>
      <c r="I5" s="252"/>
      <c r="J5" s="252"/>
      <c r="K5" s="583"/>
    </row>
    <row r="6" spans="1:11" s="253" customFormat="1" ht="22.5" customHeight="1">
      <c r="A6" s="254" t="s">
        <v>331</v>
      </c>
      <c r="K6" s="304"/>
    </row>
    <row r="7" spans="1:11" s="253" customFormat="1" ht="22.5" customHeight="1">
      <c r="A7" s="173"/>
      <c r="B7" s="306" t="s">
        <v>487</v>
      </c>
      <c r="K7" s="304"/>
    </row>
    <row r="8" spans="1:11" s="253" customFormat="1" ht="22.5" customHeight="1">
      <c r="A8" s="173"/>
      <c r="B8" s="306" t="s">
        <v>488</v>
      </c>
      <c r="K8" s="304"/>
    </row>
    <row r="9" spans="1:11" s="253" customFormat="1" ht="22.5" customHeight="1">
      <c r="A9" s="173"/>
      <c r="B9" s="306" t="s">
        <v>489</v>
      </c>
      <c r="K9" s="304"/>
    </row>
    <row r="10" spans="1:11" s="253" customFormat="1" ht="22.5" customHeight="1">
      <c r="A10" s="307"/>
      <c r="K10" s="304"/>
    </row>
    <row r="11" spans="1:11" s="150" customFormat="1" ht="22.5" customHeight="1">
      <c r="A11" s="254" t="s">
        <v>198</v>
      </c>
      <c r="B11" s="253"/>
      <c r="C11" s="253"/>
      <c r="D11" s="253"/>
      <c r="E11" s="253"/>
      <c r="F11" s="253"/>
      <c r="G11" s="253"/>
      <c r="H11" s="253"/>
      <c r="I11" s="253"/>
      <c r="J11" s="253"/>
      <c r="K11" s="304"/>
    </row>
    <row r="12" spans="1:11" s="253" customFormat="1" ht="22.5" customHeight="1">
      <c r="A12" s="254" t="s">
        <v>776</v>
      </c>
      <c r="K12" s="304"/>
    </row>
    <row r="13" spans="1:11" s="253" customFormat="1" ht="36" customHeight="1">
      <c r="A13" s="254"/>
      <c r="B13" s="684" t="s">
        <v>784</v>
      </c>
      <c r="C13" s="817"/>
      <c r="D13" s="817"/>
      <c r="E13" s="817"/>
      <c r="F13" s="817"/>
      <c r="G13" s="817"/>
      <c r="H13" s="817"/>
      <c r="I13" s="817"/>
      <c r="J13" s="817"/>
      <c r="K13" s="685"/>
    </row>
    <row r="14" spans="1:11" s="253" customFormat="1" ht="0.75" customHeight="1">
      <c r="A14" s="254"/>
      <c r="B14" s="818"/>
      <c r="C14" s="818"/>
      <c r="D14" s="818"/>
      <c r="E14" s="818"/>
      <c r="F14" s="818"/>
      <c r="G14" s="818"/>
      <c r="H14" s="818"/>
      <c r="I14" s="818"/>
      <c r="J14" s="818"/>
      <c r="K14" s="691"/>
    </row>
    <row r="15" spans="1:11" s="253" customFormat="1" ht="22.5" customHeight="1">
      <c r="A15" s="254" t="s">
        <v>828</v>
      </c>
      <c r="C15" s="150"/>
      <c r="D15" s="150"/>
      <c r="E15" s="150"/>
      <c r="F15" s="150"/>
      <c r="G15" s="150"/>
      <c r="H15" s="150"/>
      <c r="I15" s="150"/>
      <c r="J15" s="150"/>
      <c r="K15" s="304"/>
    </row>
    <row r="16" spans="1:11" s="253" customFormat="1" ht="22.5" customHeight="1">
      <c r="A16" s="254" t="s">
        <v>777</v>
      </c>
      <c r="C16" s="150"/>
      <c r="D16" s="150"/>
      <c r="E16" s="150"/>
      <c r="F16" s="150"/>
      <c r="G16" s="150"/>
      <c r="H16" s="150"/>
      <c r="I16" s="150"/>
      <c r="J16" s="150"/>
      <c r="K16" s="304"/>
    </row>
    <row r="17" spans="1:11" s="253" customFormat="1" ht="22.5" customHeight="1">
      <c r="A17" s="254" t="s">
        <v>285</v>
      </c>
      <c r="B17" s="253" t="s">
        <v>480</v>
      </c>
      <c r="K17" s="304"/>
    </row>
    <row r="18" spans="1:11" s="150" customFormat="1" ht="22.5" customHeight="1">
      <c r="A18" s="254" t="s">
        <v>199</v>
      </c>
      <c r="B18" s="253"/>
      <c r="C18" s="253"/>
      <c r="D18" s="253"/>
      <c r="E18" s="253"/>
      <c r="F18" s="253"/>
      <c r="G18" s="253"/>
      <c r="H18" s="253"/>
      <c r="I18" s="253"/>
      <c r="J18" s="253"/>
      <c r="K18" s="304"/>
    </row>
    <row r="19" spans="1:11" s="253" customFormat="1" ht="22.5" customHeight="1">
      <c r="A19" s="254" t="s">
        <v>785</v>
      </c>
      <c r="K19" s="304"/>
    </row>
    <row r="20" spans="1:11" s="253" customFormat="1" ht="22.5" customHeight="1">
      <c r="A20" s="305"/>
      <c r="B20" s="684"/>
      <c r="C20" s="684"/>
      <c r="D20" s="684"/>
      <c r="E20" s="684"/>
      <c r="F20" s="684"/>
      <c r="G20" s="684"/>
      <c r="H20" s="684"/>
      <c r="I20" s="684"/>
      <c r="J20" s="684"/>
      <c r="K20" s="304"/>
    </row>
    <row r="21" spans="1:11" s="253" customFormat="1" ht="22.5" customHeight="1">
      <c r="A21" s="254"/>
      <c r="K21" s="304"/>
    </row>
    <row r="22" spans="1:11" s="253" customFormat="1" ht="22.5" customHeight="1">
      <c r="A22" s="254"/>
      <c r="D22" s="253" t="s">
        <v>59</v>
      </c>
      <c r="K22" s="304"/>
    </row>
    <row r="23" spans="1:11" s="253" customFormat="1" ht="22.5" customHeight="1">
      <c r="A23" s="254"/>
      <c r="K23" s="304"/>
    </row>
    <row r="24" spans="1:11" s="253" customFormat="1" ht="22.5" customHeight="1">
      <c r="A24" s="254"/>
      <c r="K24" s="304"/>
    </row>
    <row r="25" spans="1:11" s="253" customFormat="1" ht="22.5" customHeight="1">
      <c r="A25" s="254"/>
      <c r="K25" s="304"/>
    </row>
    <row r="26" spans="1:11" s="253" customFormat="1" ht="22.5" customHeight="1">
      <c r="A26" s="254"/>
      <c r="K26" s="304"/>
    </row>
    <row r="27" spans="1:11" s="253" customFormat="1" ht="22.5" customHeight="1">
      <c r="A27" s="254"/>
      <c r="K27" s="304"/>
    </row>
    <row r="28" spans="1:11" s="253" customFormat="1" ht="22.5" customHeight="1">
      <c r="A28" s="254"/>
      <c r="K28" s="304"/>
    </row>
    <row r="29" spans="1:11" s="253" customFormat="1" ht="22.5" customHeight="1">
      <c r="A29" s="254"/>
      <c r="K29" s="304"/>
    </row>
    <row r="30" spans="1:11" s="253" customFormat="1" ht="22.5" customHeight="1">
      <c r="A30" s="254"/>
      <c r="K30" s="304"/>
    </row>
    <row r="31" spans="1:11" s="253" customFormat="1" ht="22.5" customHeight="1">
      <c r="A31" s="254"/>
      <c r="K31" s="304"/>
    </row>
    <row r="32" spans="1:11" s="253" customFormat="1" ht="22.5" customHeight="1">
      <c r="A32" s="254"/>
      <c r="K32" s="304"/>
    </row>
    <row r="33" spans="1:11" s="253" customFormat="1" ht="22.5" customHeight="1">
      <c r="A33" s="254"/>
      <c r="K33" s="304"/>
    </row>
    <row r="34" spans="1:11" s="253" customFormat="1" ht="22.5" customHeight="1">
      <c r="A34" s="254"/>
      <c r="K34" s="304"/>
    </row>
    <row r="35" spans="1:11" s="253" customFormat="1" ht="22.5" customHeight="1">
      <c r="A35" s="254"/>
      <c r="K35" s="304"/>
    </row>
    <row r="36" spans="1:11" s="253" customFormat="1" ht="22.5" customHeight="1">
      <c r="A36" s="254"/>
      <c r="K36" s="304"/>
    </row>
    <row r="37" spans="1:11" s="253" customFormat="1" ht="51" customHeight="1" thickBot="1">
      <c r="A37" s="314"/>
      <c r="B37" s="315"/>
      <c r="C37" s="315"/>
      <c r="D37" s="315"/>
      <c r="E37" s="315"/>
      <c r="F37" s="315"/>
      <c r="G37" s="315"/>
      <c r="H37" s="315"/>
      <c r="I37" s="315"/>
      <c r="J37" s="315"/>
      <c r="K37" s="309"/>
    </row>
    <row r="38" s="253" customFormat="1" ht="8.25" customHeight="1"/>
    <row r="39" s="253" customFormat="1" ht="16.5"/>
    <row r="40" s="253" customFormat="1" ht="16.5"/>
    <row r="41" s="253" customFormat="1" ht="16.5"/>
    <row r="42" s="253" customFormat="1" ht="16.5"/>
    <row r="43" s="253" customFormat="1" ht="16.5"/>
    <row r="44" s="253" customFormat="1" ht="16.5"/>
    <row r="45" s="253" customFormat="1" ht="16.5"/>
    <row r="46" s="253" customFormat="1" ht="16.5"/>
    <row r="47" s="253" customFormat="1" ht="16.5"/>
    <row r="48" s="253" customFormat="1" ht="16.5"/>
  </sheetData>
  <sheetProtection/>
  <mergeCells count="6">
    <mergeCell ref="B20:J20"/>
    <mergeCell ref="A1:K1"/>
    <mergeCell ref="A2:K2"/>
    <mergeCell ref="A3:K3"/>
    <mergeCell ref="A4:K4"/>
    <mergeCell ref="B13:K14"/>
  </mergeCells>
  <printOptions/>
  <pageMargins left="0.7480314960629921" right="0.5511811023622047" top="0.5905511811023623" bottom="0.5905511811023623" header="0.5118110236220472" footer="0.5118110236220472"/>
  <pageSetup horizontalDpi="600" verticalDpi="600" orientation="portrait" paperSize="9" scale="91" r:id="rId1"/>
  <headerFooter alignWithMargins="0">
    <oddFooter>&amp;C4-15</oddFooter>
  </headerFooter>
</worksheet>
</file>

<file path=xl/worksheets/sheet14.xml><?xml version="1.0" encoding="utf-8"?>
<worksheet xmlns="http://schemas.openxmlformats.org/spreadsheetml/2006/main" xmlns:r="http://schemas.openxmlformats.org/officeDocument/2006/relationships">
  <sheetPr>
    <tabColor indexed="27"/>
  </sheetPr>
  <dimension ref="A1:K36"/>
  <sheetViews>
    <sheetView workbookViewId="0" topLeftCell="A1">
      <selection activeCell="F11" sqref="F11"/>
    </sheetView>
  </sheetViews>
  <sheetFormatPr defaultColWidth="9.00390625" defaultRowHeight="16.5"/>
  <cols>
    <col min="1" max="1" width="18.625" style="178" customWidth="1"/>
    <col min="2" max="2" width="5.625" style="178" customWidth="1"/>
    <col min="3" max="5" width="7.625" style="178" customWidth="1"/>
    <col min="6" max="6" width="9.125" style="178" customWidth="1"/>
    <col min="7" max="7" width="5.625" style="329" customWidth="1"/>
    <col min="8" max="8" width="5.625" style="178" customWidth="1"/>
    <col min="9" max="9" width="7.625" style="178" customWidth="1"/>
    <col min="10" max="10" width="9.625" style="178" customWidth="1"/>
    <col min="11" max="11" width="7.00390625" style="178" customWidth="1"/>
    <col min="12" max="16384" width="9.00390625" style="178" customWidth="1"/>
  </cols>
  <sheetData>
    <row r="1" spans="1:11" s="169" customFormat="1" ht="21" customHeight="1">
      <c r="A1" s="764" t="s">
        <v>409</v>
      </c>
      <c r="B1" s="664"/>
      <c r="C1" s="664"/>
      <c r="D1" s="664"/>
      <c r="E1" s="664"/>
      <c r="F1" s="664"/>
      <c r="G1" s="664"/>
      <c r="H1" s="664"/>
      <c r="I1" s="664"/>
      <c r="J1" s="664"/>
      <c r="K1" s="664"/>
    </row>
    <row r="2" spans="1:11" s="170" customFormat="1" ht="21" customHeight="1">
      <c r="A2" s="764" t="s">
        <v>410</v>
      </c>
      <c r="B2" s="664"/>
      <c r="C2" s="664"/>
      <c r="D2" s="664"/>
      <c r="E2" s="664"/>
      <c r="F2" s="664"/>
      <c r="G2" s="664"/>
      <c r="H2" s="664"/>
      <c r="I2" s="664"/>
      <c r="J2" s="664"/>
      <c r="K2" s="664"/>
    </row>
    <row r="3" spans="1:11" s="171" customFormat="1" ht="25.5" customHeight="1">
      <c r="A3" s="765" t="s">
        <v>380</v>
      </c>
      <c r="B3" s="664"/>
      <c r="C3" s="664"/>
      <c r="D3" s="664"/>
      <c r="E3" s="664"/>
      <c r="F3" s="664"/>
      <c r="G3" s="664"/>
      <c r="H3" s="664"/>
      <c r="I3" s="664"/>
      <c r="J3" s="664"/>
      <c r="K3" s="664"/>
    </row>
    <row r="4" spans="1:11" s="167" customFormat="1" ht="23.25" customHeight="1" thickBot="1">
      <c r="A4" s="667" t="s">
        <v>4</v>
      </c>
      <c r="B4" s="667"/>
      <c r="C4" s="667"/>
      <c r="D4" s="667"/>
      <c r="E4" s="667"/>
      <c r="F4" s="667"/>
      <c r="G4" s="667"/>
      <c r="H4" s="667"/>
      <c r="I4" s="667"/>
      <c r="J4" s="667"/>
      <c r="K4" s="667"/>
    </row>
    <row r="5" spans="1:11" ht="22.5" customHeight="1">
      <c r="A5" s="823" t="s">
        <v>381</v>
      </c>
      <c r="B5" s="819" t="s">
        <v>382</v>
      </c>
      <c r="C5" s="584" t="s">
        <v>383</v>
      </c>
      <c r="D5" s="584" t="s">
        <v>384</v>
      </c>
      <c r="E5" s="584" t="s">
        <v>385</v>
      </c>
      <c r="F5" s="584" t="s">
        <v>411</v>
      </c>
      <c r="G5" s="825" t="s">
        <v>386</v>
      </c>
      <c r="H5" s="819" t="s">
        <v>387</v>
      </c>
      <c r="I5" s="584" t="s">
        <v>388</v>
      </c>
      <c r="J5" s="819" t="s">
        <v>412</v>
      </c>
      <c r="K5" s="821" t="s">
        <v>413</v>
      </c>
    </row>
    <row r="6" spans="1:11" ht="39.75" customHeight="1">
      <c r="A6" s="824"/>
      <c r="B6" s="820"/>
      <c r="C6" s="585" t="s">
        <v>389</v>
      </c>
      <c r="D6" s="585" t="s">
        <v>390</v>
      </c>
      <c r="E6" s="585" t="s">
        <v>391</v>
      </c>
      <c r="F6" s="585" t="s">
        <v>414</v>
      </c>
      <c r="G6" s="826"/>
      <c r="H6" s="820"/>
      <c r="I6" s="585" t="s">
        <v>392</v>
      </c>
      <c r="J6" s="820"/>
      <c r="K6" s="822"/>
    </row>
    <row r="7" spans="1:11" s="177" customFormat="1" ht="22.5" customHeight="1">
      <c r="A7" s="586" t="s">
        <v>393</v>
      </c>
      <c r="B7" s="587"/>
      <c r="C7" s="587"/>
      <c r="D7" s="587"/>
      <c r="E7" s="587"/>
      <c r="F7" s="587"/>
      <c r="G7" s="588"/>
      <c r="H7" s="587"/>
      <c r="I7" s="587"/>
      <c r="J7" s="587"/>
      <c r="K7" s="589"/>
    </row>
    <row r="8" spans="1:11" s="177" customFormat="1" ht="22.5" customHeight="1" hidden="1">
      <c r="A8" s="590" t="s">
        <v>415</v>
      </c>
      <c r="B8" s="175"/>
      <c r="C8" s="175"/>
      <c r="D8" s="175">
        <v>0</v>
      </c>
      <c r="E8" s="591" t="s">
        <v>416</v>
      </c>
      <c r="F8" s="175"/>
      <c r="H8" s="175"/>
      <c r="I8" s="175"/>
      <c r="J8" s="592">
        <f>SUM(B8:I8)</f>
        <v>0</v>
      </c>
      <c r="K8" s="321"/>
    </row>
    <row r="9" spans="1:11" s="177" customFormat="1" ht="22.5" customHeight="1">
      <c r="A9" s="590" t="s">
        <v>432</v>
      </c>
      <c r="B9" s="175"/>
      <c r="C9" s="175"/>
      <c r="D9" s="175"/>
      <c r="E9" s="175"/>
      <c r="F9" s="175"/>
      <c r="G9" s="592">
        <v>42</v>
      </c>
      <c r="H9" s="175"/>
      <c r="I9" s="175"/>
      <c r="J9" s="592">
        <f>SUM(B9:I9)</f>
        <v>42</v>
      </c>
      <c r="K9" s="321"/>
    </row>
    <row r="10" spans="1:11" s="177" customFormat="1" ht="22.5" customHeight="1">
      <c r="A10" s="322"/>
      <c r="B10" s="175"/>
      <c r="C10" s="175"/>
      <c r="D10" s="175"/>
      <c r="E10" s="175"/>
      <c r="F10" s="175"/>
      <c r="G10" s="323"/>
      <c r="H10" s="175"/>
      <c r="I10" s="175"/>
      <c r="J10" s="175"/>
      <c r="K10" s="321"/>
    </row>
    <row r="11" spans="1:11" s="177" customFormat="1" ht="22.5" customHeight="1">
      <c r="A11" s="322"/>
      <c r="B11" s="175"/>
      <c r="C11" s="175"/>
      <c r="D11" s="175"/>
      <c r="E11" s="175"/>
      <c r="F11" s="175"/>
      <c r="G11" s="323"/>
      <c r="H11" s="175"/>
      <c r="I11" s="175"/>
      <c r="J11" s="175"/>
      <c r="K11" s="321"/>
    </row>
    <row r="12" spans="1:11" s="177" customFormat="1" ht="22.5" customHeight="1">
      <c r="A12" s="322"/>
      <c r="B12" s="175"/>
      <c r="C12" s="175"/>
      <c r="D12" s="175"/>
      <c r="E12" s="175"/>
      <c r="F12" s="175"/>
      <c r="G12" s="323"/>
      <c r="H12" s="175"/>
      <c r="I12" s="175"/>
      <c r="J12" s="175"/>
      <c r="K12" s="321"/>
    </row>
    <row r="13" spans="1:11" s="177" customFormat="1" ht="22.5" customHeight="1">
      <c r="A13" s="322"/>
      <c r="B13" s="175"/>
      <c r="C13" s="175"/>
      <c r="D13" s="175"/>
      <c r="E13" s="175"/>
      <c r="F13" s="175"/>
      <c r="G13" s="323"/>
      <c r="H13" s="175"/>
      <c r="I13" s="175"/>
      <c r="J13" s="175"/>
      <c r="K13" s="321"/>
    </row>
    <row r="14" spans="1:11" s="177" customFormat="1" ht="22.5" customHeight="1">
      <c r="A14" s="322"/>
      <c r="B14" s="175"/>
      <c r="C14" s="175"/>
      <c r="D14" s="175"/>
      <c r="E14" s="175"/>
      <c r="F14" s="175"/>
      <c r="G14" s="323"/>
      <c r="H14" s="175"/>
      <c r="I14" s="175"/>
      <c r="J14" s="175"/>
      <c r="K14" s="321"/>
    </row>
    <row r="15" spans="1:11" s="177" customFormat="1" ht="22.5" customHeight="1">
      <c r="A15" s="322"/>
      <c r="B15" s="175"/>
      <c r="C15" s="175"/>
      <c r="D15" s="175"/>
      <c r="E15" s="175"/>
      <c r="F15" s="175"/>
      <c r="G15" s="323"/>
      <c r="H15" s="175"/>
      <c r="I15" s="175"/>
      <c r="J15" s="175"/>
      <c r="K15" s="321"/>
    </row>
    <row r="16" spans="1:11" s="177" customFormat="1" ht="22.5" customHeight="1">
      <c r="A16" s="322"/>
      <c r="B16" s="175"/>
      <c r="C16" s="175"/>
      <c r="D16" s="175"/>
      <c r="E16" s="175"/>
      <c r="F16" s="175"/>
      <c r="G16" s="323"/>
      <c r="H16" s="175"/>
      <c r="I16" s="175"/>
      <c r="J16" s="175"/>
      <c r="K16" s="321"/>
    </row>
    <row r="17" spans="1:11" s="177" customFormat="1" ht="22.5" customHeight="1">
      <c r="A17" s="322"/>
      <c r="B17" s="175"/>
      <c r="C17" s="175"/>
      <c r="D17" s="175"/>
      <c r="E17" s="175"/>
      <c r="F17" s="175"/>
      <c r="G17" s="323"/>
      <c r="H17" s="175"/>
      <c r="I17" s="175"/>
      <c r="J17" s="175"/>
      <c r="K17" s="321"/>
    </row>
    <row r="18" spans="1:11" s="177" customFormat="1" ht="22.5" customHeight="1">
      <c r="A18" s="322"/>
      <c r="B18" s="175"/>
      <c r="C18" s="175"/>
      <c r="D18" s="175"/>
      <c r="E18" s="175"/>
      <c r="F18" s="175"/>
      <c r="G18" s="323"/>
      <c r="H18" s="175"/>
      <c r="I18" s="175"/>
      <c r="J18" s="175"/>
      <c r="K18" s="321"/>
    </row>
    <row r="19" spans="1:11" s="177" customFormat="1" ht="22.5" customHeight="1">
      <c r="A19" s="322"/>
      <c r="B19" s="175"/>
      <c r="C19" s="175"/>
      <c r="D19" s="175"/>
      <c r="E19" s="175"/>
      <c r="F19" s="175"/>
      <c r="G19" s="323"/>
      <c r="H19" s="175"/>
      <c r="I19" s="175"/>
      <c r="J19" s="175"/>
      <c r="K19" s="321"/>
    </row>
    <row r="20" spans="1:11" s="177" customFormat="1" ht="22.5" customHeight="1">
      <c r="A20" s="322"/>
      <c r="B20" s="175"/>
      <c r="C20" s="175"/>
      <c r="D20" s="175"/>
      <c r="E20" s="175"/>
      <c r="F20" s="175"/>
      <c r="G20" s="323"/>
      <c r="H20" s="175"/>
      <c r="I20" s="175"/>
      <c r="J20" s="175"/>
      <c r="K20" s="321"/>
    </row>
    <row r="21" spans="1:11" s="177" customFormat="1" ht="22.5" customHeight="1">
      <c r="A21" s="322"/>
      <c r="B21" s="175"/>
      <c r="C21" s="175"/>
      <c r="D21" s="175"/>
      <c r="E21" s="175"/>
      <c r="F21" s="175"/>
      <c r="G21" s="323"/>
      <c r="H21" s="175"/>
      <c r="I21" s="175"/>
      <c r="J21" s="175"/>
      <c r="K21" s="321"/>
    </row>
    <row r="22" spans="1:11" s="177" customFormat="1" ht="22.5" customHeight="1">
      <c r="A22" s="322"/>
      <c r="B22" s="175"/>
      <c r="C22" s="175"/>
      <c r="D22" s="175"/>
      <c r="E22" s="175"/>
      <c r="F22" s="175"/>
      <c r="G22" s="323"/>
      <c r="H22" s="175"/>
      <c r="I22" s="175"/>
      <c r="J22" s="175"/>
      <c r="K22" s="321"/>
    </row>
    <row r="23" spans="1:11" s="177" customFormat="1" ht="22.5" customHeight="1">
      <c r="A23" s="322"/>
      <c r="B23" s="175"/>
      <c r="C23" s="175"/>
      <c r="D23" s="175"/>
      <c r="E23" s="175"/>
      <c r="F23" s="175"/>
      <c r="G23" s="323"/>
      <c r="H23" s="175"/>
      <c r="I23" s="175"/>
      <c r="J23" s="175"/>
      <c r="K23" s="321"/>
    </row>
    <row r="24" spans="1:11" s="177" customFormat="1" ht="22.5" customHeight="1">
      <c r="A24" s="322"/>
      <c r="B24" s="175"/>
      <c r="C24" s="175"/>
      <c r="D24" s="175"/>
      <c r="E24" s="175"/>
      <c r="F24" s="175"/>
      <c r="G24" s="323"/>
      <c r="H24" s="175"/>
      <c r="I24" s="175"/>
      <c r="J24" s="175"/>
      <c r="K24" s="321"/>
    </row>
    <row r="25" spans="1:11" s="177" customFormat="1" ht="22.5" customHeight="1">
      <c r="A25" s="322"/>
      <c r="B25" s="175"/>
      <c r="C25" s="175"/>
      <c r="D25" s="175"/>
      <c r="E25" s="175"/>
      <c r="F25" s="175"/>
      <c r="G25" s="323"/>
      <c r="H25" s="175"/>
      <c r="I25" s="175"/>
      <c r="J25" s="175"/>
      <c r="K25" s="321"/>
    </row>
    <row r="26" spans="1:11" s="177" customFormat="1" ht="22.5" customHeight="1">
      <c r="A26" s="322"/>
      <c r="B26" s="175"/>
      <c r="C26" s="175"/>
      <c r="D26" s="175"/>
      <c r="E26" s="175"/>
      <c r="F26" s="175"/>
      <c r="G26" s="323"/>
      <c r="H26" s="175"/>
      <c r="I26" s="175"/>
      <c r="J26" s="175"/>
      <c r="K26" s="321"/>
    </row>
    <row r="27" spans="1:11" s="177" customFormat="1" ht="22.5" customHeight="1">
      <c r="A27" s="322"/>
      <c r="B27" s="175"/>
      <c r="C27" s="175"/>
      <c r="D27" s="175"/>
      <c r="E27" s="175"/>
      <c r="F27" s="175"/>
      <c r="G27" s="323"/>
      <c r="H27" s="175"/>
      <c r="I27" s="175"/>
      <c r="J27" s="175"/>
      <c r="K27" s="321"/>
    </row>
    <row r="28" spans="1:11" s="177" customFormat="1" ht="22.5" customHeight="1">
      <c r="A28" s="322"/>
      <c r="B28" s="175"/>
      <c r="C28" s="175"/>
      <c r="D28" s="175"/>
      <c r="E28" s="175"/>
      <c r="F28" s="175"/>
      <c r="G28" s="323"/>
      <c r="H28" s="175"/>
      <c r="I28" s="175"/>
      <c r="J28" s="175"/>
      <c r="K28" s="321"/>
    </row>
    <row r="29" spans="1:11" s="177" customFormat="1" ht="22.5" customHeight="1">
      <c r="A29" s="322"/>
      <c r="B29" s="175"/>
      <c r="C29" s="175"/>
      <c r="D29" s="175"/>
      <c r="E29" s="175"/>
      <c r="F29" s="175"/>
      <c r="G29" s="323"/>
      <c r="H29" s="175"/>
      <c r="I29" s="175"/>
      <c r="J29" s="175"/>
      <c r="K29" s="321"/>
    </row>
    <row r="30" spans="1:11" s="177" customFormat="1" ht="22.5" customHeight="1">
      <c r="A30" s="322"/>
      <c r="B30" s="175"/>
      <c r="C30" s="175"/>
      <c r="D30" s="175"/>
      <c r="E30" s="175"/>
      <c r="F30" s="175"/>
      <c r="G30" s="323"/>
      <c r="H30" s="175"/>
      <c r="I30" s="175"/>
      <c r="J30" s="175"/>
      <c r="K30" s="321"/>
    </row>
    <row r="31" spans="1:11" s="177" customFormat="1" ht="22.5" customHeight="1">
      <c r="A31" s="322"/>
      <c r="B31" s="175"/>
      <c r="C31" s="175"/>
      <c r="D31" s="175"/>
      <c r="E31" s="175"/>
      <c r="F31" s="175"/>
      <c r="G31" s="323"/>
      <c r="H31" s="175"/>
      <c r="I31" s="175"/>
      <c r="J31" s="175"/>
      <c r="K31" s="321"/>
    </row>
    <row r="32" spans="1:11" s="177" customFormat="1" ht="22.5" customHeight="1">
      <c r="A32" s="322"/>
      <c r="B32" s="175"/>
      <c r="C32" s="175"/>
      <c r="D32" s="175"/>
      <c r="E32" s="175"/>
      <c r="F32" s="175"/>
      <c r="G32" s="323"/>
      <c r="H32" s="175"/>
      <c r="I32" s="175"/>
      <c r="J32" s="175"/>
      <c r="K32" s="321"/>
    </row>
    <row r="33" spans="1:11" s="177" customFormat="1" ht="22.5" customHeight="1">
      <c r="A33" s="322"/>
      <c r="B33" s="175"/>
      <c r="C33" s="175"/>
      <c r="D33" s="175"/>
      <c r="E33" s="175"/>
      <c r="F33" s="175"/>
      <c r="G33" s="323"/>
      <c r="H33" s="175"/>
      <c r="I33" s="175"/>
      <c r="J33" s="175"/>
      <c r="K33" s="321"/>
    </row>
    <row r="34" spans="1:11" s="306" customFormat="1" ht="78" customHeight="1" thickBot="1">
      <c r="A34" s="324" t="s">
        <v>412</v>
      </c>
      <c r="B34" s="325"/>
      <c r="C34" s="325"/>
      <c r="D34" s="326"/>
      <c r="E34" s="326"/>
      <c r="F34" s="326"/>
      <c r="G34" s="327">
        <f>SUM(G8:G33)</f>
        <v>42</v>
      </c>
      <c r="H34" s="326"/>
      <c r="I34" s="326"/>
      <c r="J34" s="326">
        <f>SUM(J8:J33)</f>
        <v>42</v>
      </c>
      <c r="K34" s="328"/>
    </row>
    <row r="36" ht="16.5">
      <c r="G36" s="178"/>
    </row>
  </sheetData>
  <sheetProtection/>
  <mergeCells count="10">
    <mergeCell ref="A1:K1"/>
    <mergeCell ref="A2:K2"/>
    <mergeCell ref="A3:K3"/>
    <mergeCell ref="A4:K4"/>
    <mergeCell ref="H5:H6"/>
    <mergeCell ref="J5:J6"/>
    <mergeCell ref="K5:K6"/>
    <mergeCell ref="A5:A6"/>
    <mergeCell ref="B5:B6"/>
    <mergeCell ref="G5:G6"/>
  </mergeCells>
  <printOptions/>
  <pageMargins left="0.7480314960629921" right="0.5511811023622047" top="0.5905511811023623" bottom="0.5905511811023623" header="0.5118110236220472" footer="0.5118110236220472"/>
  <pageSetup horizontalDpi="600" verticalDpi="600" orientation="portrait" paperSize="9" scale="96" r:id="rId3"/>
  <headerFooter alignWithMargins="0">
    <oddFooter>&amp;C4-16</oddFooter>
  </headerFooter>
  <legacyDrawing r:id="rId2"/>
</worksheet>
</file>

<file path=xl/worksheets/sheet15.xml><?xml version="1.0" encoding="utf-8"?>
<worksheet xmlns="http://schemas.openxmlformats.org/spreadsheetml/2006/main" xmlns:r="http://schemas.openxmlformats.org/officeDocument/2006/relationships">
  <sheetPr>
    <tabColor indexed="27"/>
  </sheetPr>
  <dimension ref="A1:M35"/>
  <sheetViews>
    <sheetView workbookViewId="0" topLeftCell="A1">
      <selection activeCell="H6" sqref="H6:H7"/>
    </sheetView>
  </sheetViews>
  <sheetFormatPr defaultColWidth="9.00390625" defaultRowHeight="16.5"/>
  <cols>
    <col min="1" max="1" width="18.625" style="167" customWidth="1"/>
    <col min="2" max="2" width="6.125" style="167" customWidth="1"/>
    <col min="3" max="3" width="9.125" style="167" customWidth="1"/>
    <col min="4" max="4" width="5.625" style="167" customWidth="1"/>
    <col min="5" max="5" width="3.625" style="167" customWidth="1"/>
    <col min="6" max="6" width="5.625" style="167" customWidth="1"/>
    <col min="7" max="7" width="6.625" style="167" customWidth="1"/>
    <col min="8" max="12" width="5.625" style="167" customWidth="1"/>
    <col min="13" max="13" width="6.125" style="167" customWidth="1"/>
    <col min="14" max="16384" width="9.00390625" style="167" customWidth="1"/>
  </cols>
  <sheetData>
    <row r="1" spans="1:13" s="169" customFormat="1" ht="21" customHeight="1">
      <c r="A1" s="764" t="s">
        <v>409</v>
      </c>
      <c r="B1" s="664"/>
      <c r="C1" s="664"/>
      <c r="D1" s="664"/>
      <c r="E1" s="664"/>
      <c r="F1" s="664"/>
      <c r="G1" s="664"/>
      <c r="H1" s="664"/>
      <c r="I1" s="664"/>
      <c r="J1" s="664"/>
      <c r="K1" s="664"/>
      <c r="L1" s="664"/>
      <c r="M1" s="664"/>
    </row>
    <row r="2" spans="1:13" s="170" customFormat="1" ht="21" customHeight="1">
      <c r="A2" s="764" t="s">
        <v>410</v>
      </c>
      <c r="B2" s="664"/>
      <c r="C2" s="664"/>
      <c r="D2" s="664"/>
      <c r="E2" s="664"/>
      <c r="F2" s="664"/>
      <c r="G2" s="664"/>
      <c r="H2" s="664"/>
      <c r="I2" s="664"/>
      <c r="J2" s="664"/>
      <c r="K2" s="664"/>
      <c r="L2" s="664"/>
      <c r="M2" s="664"/>
    </row>
    <row r="3" spans="1:13" s="171" customFormat="1" ht="25.5" customHeight="1">
      <c r="A3" s="765" t="s">
        <v>394</v>
      </c>
      <c r="B3" s="664"/>
      <c r="C3" s="664"/>
      <c r="D3" s="664"/>
      <c r="E3" s="664"/>
      <c r="F3" s="664"/>
      <c r="G3" s="664"/>
      <c r="H3" s="664"/>
      <c r="I3" s="664"/>
      <c r="J3" s="664"/>
      <c r="K3" s="664"/>
      <c r="L3" s="664"/>
      <c r="M3" s="664"/>
    </row>
    <row r="4" spans="1:13" ht="23.25" customHeight="1" thickBot="1">
      <c r="A4" s="667" t="s">
        <v>5</v>
      </c>
      <c r="B4" s="667"/>
      <c r="C4" s="667"/>
      <c r="D4" s="667"/>
      <c r="E4" s="667"/>
      <c r="F4" s="667"/>
      <c r="G4" s="667"/>
      <c r="H4" s="667"/>
      <c r="I4" s="667"/>
      <c r="J4" s="667"/>
      <c r="K4" s="667"/>
      <c r="L4" s="667"/>
      <c r="M4" s="667"/>
    </row>
    <row r="5" spans="1:13" ht="22.5" customHeight="1">
      <c r="A5" s="827" t="s">
        <v>395</v>
      </c>
      <c r="B5" s="830" t="s">
        <v>396</v>
      </c>
      <c r="C5" s="831"/>
      <c r="D5" s="831"/>
      <c r="E5" s="831"/>
      <c r="F5" s="831"/>
      <c r="G5" s="832"/>
      <c r="H5" s="830" t="s">
        <v>417</v>
      </c>
      <c r="I5" s="831"/>
      <c r="J5" s="831"/>
      <c r="K5" s="832"/>
      <c r="L5" s="830" t="s">
        <v>397</v>
      </c>
      <c r="M5" s="833"/>
    </row>
    <row r="6" spans="1:13" ht="22.5" customHeight="1">
      <c r="A6" s="828"/>
      <c r="B6" s="834" t="s">
        <v>418</v>
      </c>
      <c r="C6" s="834" t="s">
        <v>398</v>
      </c>
      <c r="D6" s="834" t="s">
        <v>419</v>
      </c>
      <c r="E6" s="836" t="s">
        <v>420</v>
      </c>
      <c r="F6" s="838" t="s">
        <v>479</v>
      </c>
      <c r="G6" s="839"/>
      <c r="H6" s="834" t="s">
        <v>421</v>
      </c>
      <c r="I6" s="834" t="s">
        <v>422</v>
      </c>
      <c r="J6" s="840" t="s">
        <v>423</v>
      </c>
      <c r="K6" s="841"/>
      <c r="L6" s="842" t="s">
        <v>424</v>
      </c>
      <c r="M6" s="844" t="s">
        <v>98</v>
      </c>
    </row>
    <row r="7" spans="1:13" ht="28.5" customHeight="1">
      <c r="A7" s="829"/>
      <c r="B7" s="846"/>
      <c r="C7" s="835"/>
      <c r="D7" s="846"/>
      <c r="E7" s="837"/>
      <c r="F7" s="593" t="s">
        <v>424</v>
      </c>
      <c r="G7" s="594" t="s">
        <v>98</v>
      </c>
      <c r="H7" s="846"/>
      <c r="I7" s="846"/>
      <c r="J7" s="593" t="s">
        <v>424</v>
      </c>
      <c r="K7" s="594" t="s">
        <v>98</v>
      </c>
      <c r="L7" s="843"/>
      <c r="M7" s="845"/>
    </row>
    <row r="8" spans="1:13" ht="22.5" customHeight="1">
      <c r="A8" s="595" t="s">
        <v>393</v>
      </c>
      <c r="B8" s="166"/>
      <c r="C8" s="166"/>
      <c r="D8" s="166"/>
      <c r="E8" s="166"/>
      <c r="F8" s="166"/>
      <c r="G8" s="524"/>
      <c r="H8" s="166"/>
      <c r="I8" s="166"/>
      <c r="J8" s="166"/>
      <c r="K8" s="166"/>
      <c r="L8" s="166"/>
      <c r="M8" s="596"/>
    </row>
    <row r="9" spans="1:13" ht="22.5" customHeight="1" hidden="1">
      <c r="A9" s="595" t="s">
        <v>415</v>
      </c>
      <c r="B9" s="597">
        <v>0</v>
      </c>
      <c r="C9" s="597"/>
      <c r="D9" s="597"/>
      <c r="E9" s="597"/>
      <c r="F9" s="597">
        <f>SUM(B9:E9)</f>
        <v>0</v>
      </c>
      <c r="G9" s="259" t="e">
        <f>F9/L9*100</f>
        <v>#DIV/0!</v>
      </c>
      <c r="H9" s="597"/>
      <c r="I9" s="597"/>
      <c r="J9" s="597" t="s">
        <v>416</v>
      </c>
      <c r="K9" s="597"/>
      <c r="L9" s="597">
        <f>F9</f>
        <v>0</v>
      </c>
      <c r="M9" s="598" t="e">
        <f>L9/L9*100</f>
        <v>#DIV/0!</v>
      </c>
    </row>
    <row r="10" spans="1:13" ht="22.5" customHeight="1">
      <c r="A10" s="590" t="s">
        <v>433</v>
      </c>
      <c r="B10" s="597">
        <f>'FA建設改良擴充'!J9</f>
        <v>42</v>
      </c>
      <c r="C10" s="175"/>
      <c r="D10" s="175"/>
      <c r="E10" s="175"/>
      <c r="F10" s="592">
        <f>SUM(B10:E10)</f>
        <v>42</v>
      </c>
      <c r="G10" s="259">
        <f>F10/L10*100</f>
        <v>100</v>
      </c>
      <c r="H10" s="175"/>
      <c r="I10" s="175"/>
      <c r="J10" s="592"/>
      <c r="K10" s="330"/>
      <c r="L10" s="597">
        <f>F10</f>
        <v>42</v>
      </c>
      <c r="M10" s="598">
        <f>L10/L10*100</f>
        <v>100</v>
      </c>
    </row>
    <row r="11" spans="1:13" ht="22.5" customHeight="1">
      <c r="A11" s="331"/>
      <c r="B11" s="330"/>
      <c r="C11" s="330"/>
      <c r="D11" s="330"/>
      <c r="E11" s="330"/>
      <c r="F11" s="330"/>
      <c r="G11" s="330"/>
      <c r="H11" s="330"/>
      <c r="I11" s="330"/>
      <c r="J11" s="330"/>
      <c r="K11" s="330"/>
      <c r="L11" s="330"/>
      <c r="M11" s="332"/>
    </row>
    <row r="12" spans="1:13" ht="22.5" customHeight="1">
      <c r="A12" s="331"/>
      <c r="B12" s="330"/>
      <c r="C12" s="330"/>
      <c r="D12" s="330"/>
      <c r="E12" s="330"/>
      <c r="F12" s="330"/>
      <c r="G12" s="330"/>
      <c r="H12" s="330"/>
      <c r="I12" s="330"/>
      <c r="J12" s="330"/>
      <c r="K12" s="330"/>
      <c r="L12" s="330"/>
      <c r="M12" s="332"/>
    </row>
    <row r="13" spans="1:13" ht="22.5" customHeight="1">
      <c r="A13" s="331"/>
      <c r="B13" s="330"/>
      <c r="C13" s="330"/>
      <c r="D13" s="330"/>
      <c r="E13" s="330"/>
      <c r="F13" s="330"/>
      <c r="G13" s="330"/>
      <c r="H13" s="330"/>
      <c r="I13" s="330"/>
      <c r="J13" s="330"/>
      <c r="K13" s="330"/>
      <c r="L13" s="330"/>
      <c r="M13" s="332"/>
    </row>
    <row r="14" spans="1:13" ht="22.5" customHeight="1">
      <c r="A14" s="331"/>
      <c r="B14" s="330"/>
      <c r="C14" s="330"/>
      <c r="D14" s="330"/>
      <c r="E14" s="330"/>
      <c r="F14" s="330"/>
      <c r="G14" s="330"/>
      <c r="H14" s="330"/>
      <c r="I14" s="330"/>
      <c r="J14" s="330"/>
      <c r="K14" s="330"/>
      <c r="L14" s="330"/>
      <c r="M14" s="332"/>
    </row>
    <row r="15" spans="1:13" ht="22.5" customHeight="1">
      <c r="A15" s="331"/>
      <c r="B15" s="330"/>
      <c r="C15" s="330"/>
      <c r="D15" s="330"/>
      <c r="E15" s="330"/>
      <c r="F15" s="330"/>
      <c r="G15" s="330"/>
      <c r="H15" s="330"/>
      <c r="I15" s="330"/>
      <c r="J15" s="330"/>
      <c r="K15" s="330"/>
      <c r="L15" s="330"/>
      <c r="M15" s="332"/>
    </row>
    <row r="16" spans="1:13" ht="22.5" customHeight="1">
      <c r="A16" s="331"/>
      <c r="B16" s="330"/>
      <c r="C16" s="330"/>
      <c r="D16" s="330"/>
      <c r="E16" s="330"/>
      <c r="F16" s="330"/>
      <c r="G16" s="330"/>
      <c r="H16" s="330"/>
      <c r="I16" s="330"/>
      <c r="J16" s="330"/>
      <c r="K16" s="330"/>
      <c r="L16" s="330"/>
      <c r="M16" s="332"/>
    </row>
    <row r="17" spans="1:13" ht="22.5" customHeight="1">
      <c r="A17" s="331"/>
      <c r="B17" s="330"/>
      <c r="C17" s="330"/>
      <c r="D17" s="330"/>
      <c r="E17" s="330"/>
      <c r="F17" s="330"/>
      <c r="G17" s="330"/>
      <c r="H17" s="330"/>
      <c r="I17" s="330"/>
      <c r="J17" s="330"/>
      <c r="K17" s="330"/>
      <c r="L17" s="330"/>
      <c r="M17" s="332"/>
    </row>
    <row r="18" spans="1:13" ht="22.5" customHeight="1">
      <c r="A18" s="331"/>
      <c r="B18" s="330"/>
      <c r="C18" s="330"/>
      <c r="D18" s="330"/>
      <c r="E18" s="330"/>
      <c r="F18" s="330"/>
      <c r="G18" s="330"/>
      <c r="H18" s="330"/>
      <c r="I18" s="330"/>
      <c r="J18" s="330"/>
      <c r="K18" s="330"/>
      <c r="L18" s="330"/>
      <c r="M18" s="332"/>
    </row>
    <row r="19" spans="1:13" ht="22.5" customHeight="1">
      <c r="A19" s="331"/>
      <c r="B19" s="330"/>
      <c r="C19" s="330"/>
      <c r="D19" s="330"/>
      <c r="E19" s="330"/>
      <c r="F19" s="330"/>
      <c r="G19" s="330"/>
      <c r="H19" s="330"/>
      <c r="I19" s="330"/>
      <c r="J19" s="330"/>
      <c r="K19" s="330"/>
      <c r="L19" s="330"/>
      <c r="M19" s="332"/>
    </row>
    <row r="20" spans="1:13" ht="22.5" customHeight="1">
      <c r="A20" s="331"/>
      <c r="B20" s="330"/>
      <c r="C20" s="330"/>
      <c r="D20" s="330"/>
      <c r="E20" s="330"/>
      <c r="F20" s="330"/>
      <c r="G20" s="330"/>
      <c r="H20" s="330"/>
      <c r="I20" s="330"/>
      <c r="J20" s="330"/>
      <c r="K20" s="330"/>
      <c r="L20" s="330"/>
      <c r="M20" s="332"/>
    </row>
    <row r="21" spans="1:13" ht="22.5" customHeight="1">
      <c r="A21" s="331"/>
      <c r="B21" s="330"/>
      <c r="C21" s="330"/>
      <c r="D21" s="330"/>
      <c r="E21" s="330"/>
      <c r="F21" s="330"/>
      <c r="G21" s="330"/>
      <c r="H21" s="330"/>
      <c r="I21" s="330"/>
      <c r="J21" s="330"/>
      <c r="K21" s="330"/>
      <c r="L21" s="330"/>
      <c r="M21" s="332"/>
    </row>
    <row r="22" spans="1:13" ht="22.5" customHeight="1">
      <c r="A22" s="331"/>
      <c r="B22" s="330"/>
      <c r="C22" s="330"/>
      <c r="D22" s="330"/>
      <c r="E22" s="330"/>
      <c r="F22" s="330"/>
      <c r="G22" s="330"/>
      <c r="H22" s="330"/>
      <c r="I22" s="330"/>
      <c r="J22" s="330"/>
      <c r="K22" s="330"/>
      <c r="L22" s="330"/>
      <c r="M22" s="332"/>
    </row>
    <row r="23" spans="1:13" ht="22.5" customHeight="1">
      <c r="A23" s="331"/>
      <c r="B23" s="330"/>
      <c r="C23" s="330"/>
      <c r="D23" s="330"/>
      <c r="E23" s="330"/>
      <c r="F23" s="330"/>
      <c r="G23" s="330"/>
      <c r="H23" s="330"/>
      <c r="I23" s="330"/>
      <c r="J23" s="330"/>
      <c r="K23" s="330"/>
      <c r="L23" s="330"/>
      <c r="M23" s="332"/>
    </row>
    <row r="24" spans="1:13" ht="22.5" customHeight="1">
      <c r="A24" s="331"/>
      <c r="B24" s="330"/>
      <c r="C24" s="330"/>
      <c r="D24" s="330"/>
      <c r="E24" s="330"/>
      <c r="F24" s="330"/>
      <c r="G24" s="330"/>
      <c r="H24" s="330"/>
      <c r="I24" s="330"/>
      <c r="J24" s="330"/>
      <c r="K24" s="330"/>
      <c r="L24" s="330"/>
      <c r="M24" s="332"/>
    </row>
    <row r="25" spans="1:13" ht="22.5" customHeight="1">
      <c r="A25" s="331"/>
      <c r="B25" s="330"/>
      <c r="C25" s="330"/>
      <c r="D25" s="330"/>
      <c r="E25" s="330"/>
      <c r="F25" s="330"/>
      <c r="G25" s="330"/>
      <c r="H25" s="330"/>
      <c r="I25" s="330"/>
      <c r="J25" s="330"/>
      <c r="K25" s="330"/>
      <c r="L25" s="330"/>
      <c r="M25" s="332"/>
    </row>
    <row r="26" spans="1:13" ht="22.5" customHeight="1">
      <c r="A26" s="331"/>
      <c r="B26" s="330"/>
      <c r="C26" s="330"/>
      <c r="D26" s="330"/>
      <c r="E26" s="330"/>
      <c r="F26" s="330"/>
      <c r="G26" s="330"/>
      <c r="H26" s="330"/>
      <c r="I26" s="330"/>
      <c r="J26" s="330"/>
      <c r="K26" s="330"/>
      <c r="L26" s="330"/>
      <c r="M26" s="332"/>
    </row>
    <row r="27" spans="1:13" ht="22.5" customHeight="1">
      <c r="A27" s="331"/>
      <c r="B27" s="330"/>
      <c r="C27" s="330"/>
      <c r="D27" s="330"/>
      <c r="E27" s="330"/>
      <c r="F27" s="330"/>
      <c r="G27" s="330"/>
      <c r="H27" s="330"/>
      <c r="I27" s="330"/>
      <c r="J27" s="330"/>
      <c r="K27" s="330"/>
      <c r="L27" s="330"/>
      <c r="M27" s="332"/>
    </row>
    <row r="28" spans="1:13" ht="22.5" customHeight="1">
      <c r="A28" s="331"/>
      <c r="B28" s="330"/>
      <c r="C28" s="330"/>
      <c r="D28" s="330"/>
      <c r="E28" s="330"/>
      <c r="F28" s="330"/>
      <c r="G28" s="330"/>
      <c r="H28" s="330"/>
      <c r="I28" s="330"/>
      <c r="J28" s="330"/>
      <c r="K28" s="330"/>
      <c r="L28" s="330"/>
      <c r="M28" s="332"/>
    </row>
    <row r="29" spans="1:13" ht="22.5" customHeight="1">
      <c r="A29" s="331"/>
      <c r="B29" s="330"/>
      <c r="C29" s="330"/>
      <c r="D29" s="330"/>
      <c r="E29" s="330"/>
      <c r="F29" s="330"/>
      <c r="G29" s="330"/>
      <c r="H29" s="330"/>
      <c r="I29" s="330"/>
      <c r="J29" s="330"/>
      <c r="K29" s="330"/>
      <c r="L29" s="330"/>
      <c r="M29" s="332"/>
    </row>
    <row r="30" spans="1:13" ht="22.5" customHeight="1">
      <c r="A30" s="331"/>
      <c r="B30" s="330"/>
      <c r="C30" s="330"/>
      <c r="D30" s="330"/>
      <c r="E30" s="330"/>
      <c r="F30" s="330"/>
      <c r="G30" s="330"/>
      <c r="H30" s="330"/>
      <c r="I30" s="330"/>
      <c r="J30" s="330"/>
      <c r="K30" s="330"/>
      <c r="L30" s="330"/>
      <c r="M30" s="332"/>
    </row>
    <row r="31" spans="1:13" ht="22.5" customHeight="1">
      <c r="A31" s="331"/>
      <c r="B31" s="330"/>
      <c r="C31" s="330"/>
      <c r="D31" s="330"/>
      <c r="E31" s="330"/>
      <c r="F31" s="330"/>
      <c r="G31" s="330"/>
      <c r="H31" s="330"/>
      <c r="I31" s="330"/>
      <c r="J31" s="330"/>
      <c r="K31" s="330"/>
      <c r="L31" s="330"/>
      <c r="M31" s="332"/>
    </row>
    <row r="32" spans="1:13" ht="22.5" customHeight="1">
      <c r="A32" s="331"/>
      <c r="B32" s="330"/>
      <c r="C32" s="330"/>
      <c r="D32" s="330"/>
      <c r="E32" s="330"/>
      <c r="F32" s="330"/>
      <c r="G32" s="330"/>
      <c r="H32" s="330"/>
      <c r="I32" s="330"/>
      <c r="J32" s="330"/>
      <c r="K32" s="330"/>
      <c r="L32" s="330"/>
      <c r="M32" s="332"/>
    </row>
    <row r="33" spans="1:13" ht="22.5" customHeight="1">
      <c r="A33" s="331"/>
      <c r="B33" s="330"/>
      <c r="C33" s="330"/>
      <c r="D33" s="330"/>
      <c r="E33" s="330"/>
      <c r="F33" s="330"/>
      <c r="G33" s="330"/>
      <c r="H33" s="330"/>
      <c r="I33" s="330"/>
      <c r="J33" s="330"/>
      <c r="K33" s="330"/>
      <c r="L33" s="330"/>
      <c r="M33" s="332"/>
    </row>
    <row r="34" spans="1:13" ht="22.5" customHeight="1">
      <c r="A34" s="331"/>
      <c r="B34" s="330"/>
      <c r="C34" s="330"/>
      <c r="D34" s="330"/>
      <c r="E34" s="330"/>
      <c r="F34" s="330"/>
      <c r="G34" s="330"/>
      <c r="H34" s="330"/>
      <c r="I34" s="330"/>
      <c r="J34" s="330"/>
      <c r="K34" s="330"/>
      <c r="L34" s="330"/>
      <c r="M34" s="333"/>
    </row>
    <row r="35" spans="1:13" ht="40.5" customHeight="1" thickBot="1">
      <c r="A35" s="334" t="s">
        <v>412</v>
      </c>
      <c r="B35" s="335">
        <f>SUM(B9:B34)</f>
        <v>42</v>
      </c>
      <c r="C35" s="335"/>
      <c r="D35" s="335"/>
      <c r="E35" s="335"/>
      <c r="F35" s="335">
        <f>SUM(F9:F34)</f>
        <v>42</v>
      </c>
      <c r="G35" s="336">
        <f>F35/F35*100</f>
        <v>100</v>
      </c>
      <c r="H35" s="335"/>
      <c r="I35" s="335"/>
      <c r="J35" s="335"/>
      <c r="K35" s="335"/>
      <c r="L35" s="335">
        <f>SUM(L9:L34)</f>
        <v>42</v>
      </c>
      <c r="M35" s="337">
        <f>L35/L35*100</f>
        <v>100</v>
      </c>
    </row>
  </sheetData>
  <sheetProtection/>
  <mergeCells count="18">
    <mergeCell ref="J6:K6"/>
    <mergeCell ref="L6:L7"/>
    <mergeCell ref="M6:M7"/>
    <mergeCell ref="A4:M4"/>
    <mergeCell ref="B6:B7"/>
    <mergeCell ref="D6:D7"/>
    <mergeCell ref="H6:H7"/>
    <mergeCell ref="I6:I7"/>
    <mergeCell ref="A1:M1"/>
    <mergeCell ref="A2:M2"/>
    <mergeCell ref="A3:M3"/>
    <mergeCell ref="A5:A7"/>
    <mergeCell ref="B5:G5"/>
    <mergeCell ref="H5:K5"/>
    <mergeCell ref="L5:M5"/>
    <mergeCell ref="C6:C7"/>
    <mergeCell ref="E6:E7"/>
    <mergeCell ref="F6:G6"/>
  </mergeCells>
  <printOptions/>
  <pageMargins left="0.7480314960629921" right="0.5511811023622047" top="0.5905511811023623" bottom="0.5905511811023623" header="0.5118110236220472" footer="0.5118110236220472"/>
  <pageSetup horizontalDpi="600" verticalDpi="600" orientation="portrait" paperSize="9" scale="99" r:id="rId3"/>
  <headerFooter alignWithMargins="0">
    <oddFooter>&amp;C4-17</oddFooter>
  </headerFooter>
  <legacyDrawing r:id="rId2"/>
</worksheet>
</file>

<file path=xl/worksheets/sheet16.xml><?xml version="1.0" encoding="utf-8"?>
<worksheet xmlns="http://schemas.openxmlformats.org/spreadsheetml/2006/main" xmlns:r="http://schemas.openxmlformats.org/officeDocument/2006/relationships">
  <sheetPr>
    <tabColor indexed="27"/>
  </sheetPr>
  <dimension ref="A1:P33"/>
  <sheetViews>
    <sheetView workbookViewId="0" topLeftCell="A1">
      <selection activeCell="O11" sqref="O11"/>
    </sheetView>
  </sheetViews>
  <sheetFormatPr defaultColWidth="9.00390625" defaultRowHeight="16.5"/>
  <cols>
    <col min="1" max="1" width="18.625" style="167" customWidth="1"/>
    <col min="2" max="3" width="4.625" style="167" customWidth="1"/>
    <col min="4" max="4" width="6.75390625" style="167" customWidth="1"/>
    <col min="5" max="5" width="4.625" style="167" customWidth="1"/>
    <col min="6" max="6" width="3.125" style="167" customWidth="1"/>
    <col min="7" max="7" width="4.625" style="167" customWidth="1"/>
    <col min="8" max="8" width="3.125" style="167" customWidth="1"/>
    <col min="9" max="9" width="6.25390625" style="167" customWidth="1"/>
    <col min="10" max="11" width="3.875" style="167" customWidth="1"/>
    <col min="12" max="12" width="3.625" style="167" customWidth="1"/>
    <col min="13" max="14" width="4.625" style="167" customWidth="1"/>
    <col min="15" max="15" width="6.625" style="167" customWidth="1"/>
    <col min="16" max="16" width="4.625" style="167" customWidth="1"/>
    <col min="17" max="16384" width="9.00390625" style="167" customWidth="1"/>
  </cols>
  <sheetData>
    <row r="1" spans="1:16" s="169" customFormat="1" ht="21" customHeight="1">
      <c r="A1" s="764" t="s">
        <v>409</v>
      </c>
      <c r="B1" s="664"/>
      <c r="C1" s="664"/>
      <c r="D1" s="664"/>
      <c r="E1" s="664"/>
      <c r="F1" s="664"/>
      <c r="G1" s="664"/>
      <c r="H1" s="664"/>
      <c r="I1" s="664"/>
      <c r="J1" s="664"/>
      <c r="K1" s="664"/>
      <c r="L1" s="664"/>
      <c r="M1" s="664"/>
      <c r="N1" s="664"/>
      <c r="O1" s="664"/>
      <c r="P1" s="664"/>
    </row>
    <row r="2" spans="1:16" s="170" customFormat="1" ht="21" customHeight="1">
      <c r="A2" s="764" t="s">
        <v>410</v>
      </c>
      <c r="B2" s="664"/>
      <c r="C2" s="664"/>
      <c r="D2" s="664"/>
      <c r="E2" s="664"/>
      <c r="F2" s="664"/>
      <c r="G2" s="664"/>
      <c r="H2" s="664"/>
      <c r="I2" s="664"/>
      <c r="J2" s="664"/>
      <c r="K2" s="664"/>
      <c r="L2" s="664"/>
      <c r="M2" s="664"/>
      <c r="N2" s="664"/>
      <c r="O2" s="664"/>
      <c r="P2" s="664"/>
    </row>
    <row r="3" spans="1:16" s="171" customFormat="1" ht="25.5" customHeight="1">
      <c r="A3" s="765" t="s">
        <v>399</v>
      </c>
      <c r="B3" s="664"/>
      <c r="C3" s="664"/>
      <c r="D3" s="664"/>
      <c r="E3" s="664"/>
      <c r="F3" s="664"/>
      <c r="G3" s="664"/>
      <c r="H3" s="664"/>
      <c r="I3" s="664"/>
      <c r="J3" s="664"/>
      <c r="K3" s="664"/>
      <c r="L3" s="664"/>
      <c r="M3" s="664"/>
      <c r="N3" s="664"/>
      <c r="O3" s="664"/>
      <c r="P3" s="664"/>
    </row>
    <row r="4" spans="1:16" ht="23.25" customHeight="1" thickBot="1">
      <c r="A4" s="667" t="s">
        <v>790</v>
      </c>
      <c r="B4" s="667"/>
      <c r="C4" s="667"/>
      <c r="D4" s="667"/>
      <c r="E4" s="667"/>
      <c r="F4" s="667"/>
      <c r="G4" s="667"/>
      <c r="H4" s="667"/>
      <c r="I4" s="667"/>
      <c r="J4" s="667"/>
      <c r="K4" s="667"/>
      <c r="L4" s="667"/>
      <c r="M4" s="667"/>
      <c r="N4" s="667"/>
      <c r="O4" s="667"/>
      <c r="P4" s="667"/>
    </row>
    <row r="5" spans="1:16" ht="19.5" customHeight="1">
      <c r="A5" s="859" t="s">
        <v>115</v>
      </c>
      <c r="B5" s="862" t="s">
        <v>400</v>
      </c>
      <c r="C5" s="863"/>
      <c r="D5" s="863"/>
      <c r="E5" s="863"/>
      <c r="F5" s="863"/>
      <c r="G5" s="863"/>
      <c r="H5" s="863"/>
      <c r="I5" s="863"/>
      <c r="J5" s="863"/>
      <c r="K5" s="863"/>
      <c r="L5" s="864"/>
      <c r="M5" s="862" t="s">
        <v>86</v>
      </c>
      <c r="N5" s="863"/>
      <c r="O5" s="863"/>
      <c r="P5" s="865"/>
    </row>
    <row r="6" spans="1:16" ht="19.5" customHeight="1">
      <c r="A6" s="860"/>
      <c r="B6" s="852" t="s">
        <v>401</v>
      </c>
      <c r="C6" s="869"/>
      <c r="D6" s="869"/>
      <c r="E6" s="869"/>
      <c r="F6" s="869"/>
      <c r="G6" s="853"/>
      <c r="H6" s="854" t="s">
        <v>402</v>
      </c>
      <c r="I6" s="854" t="s">
        <v>425</v>
      </c>
      <c r="J6" s="849" t="s">
        <v>426</v>
      </c>
      <c r="K6" s="849" t="s">
        <v>427</v>
      </c>
      <c r="L6" s="849" t="s">
        <v>428</v>
      </c>
      <c r="M6" s="852" t="s">
        <v>403</v>
      </c>
      <c r="N6" s="853"/>
      <c r="O6" s="866" t="s">
        <v>404</v>
      </c>
      <c r="P6" s="867"/>
    </row>
    <row r="7" spans="1:16" ht="19.5" customHeight="1">
      <c r="A7" s="860"/>
      <c r="B7" s="857" t="s">
        <v>429</v>
      </c>
      <c r="C7" s="852" t="s">
        <v>405</v>
      </c>
      <c r="D7" s="869"/>
      <c r="E7" s="869"/>
      <c r="F7" s="853"/>
      <c r="G7" s="857" t="s">
        <v>406</v>
      </c>
      <c r="H7" s="872"/>
      <c r="I7" s="855"/>
      <c r="J7" s="850"/>
      <c r="K7" s="850"/>
      <c r="L7" s="850"/>
      <c r="M7" s="857" t="s">
        <v>97</v>
      </c>
      <c r="N7" s="857" t="s">
        <v>430</v>
      </c>
      <c r="O7" s="854" t="s">
        <v>97</v>
      </c>
      <c r="P7" s="870" t="s">
        <v>430</v>
      </c>
    </row>
    <row r="8" spans="1:16" ht="34.5" customHeight="1">
      <c r="A8" s="861"/>
      <c r="B8" s="858"/>
      <c r="C8" s="599" t="s">
        <v>407</v>
      </c>
      <c r="D8" s="600" t="s">
        <v>398</v>
      </c>
      <c r="E8" s="601" t="s">
        <v>408</v>
      </c>
      <c r="F8" s="601" t="s">
        <v>132</v>
      </c>
      <c r="G8" s="858"/>
      <c r="H8" s="868"/>
      <c r="I8" s="856"/>
      <c r="J8" s="851"/>
      <c r="K8" s="851"/>
      <c r="L8" s="851"/>
      <c r="M8" s="873"/>
      <c r="N8" s="858"/>
      <c r="O8" s="868"/>
      <c r="P8" s="871"/>
    </row>
    <row r="9" spans="1:16" ht="22.5" customHeight="1">
      <c r="A9" s="338" t="s">
        <v>393</v>
      </c>
      <c r="B9" s="339"/>
      <c r="C9" s="339"/>
      <c r="D9" s="339"/>
      <c r="E9" s="339"/>
      <c r="F9" s="339"/>
      <c r="G9" s="339"/>
      <c r="H9" s="339"/>
      <c r="I9" s="340"/>
      <c r="J9" s="341"/>
      <c r="K9" s="341"/>
      <c r="L9" s="341"/>
      <c r="M9" s="341"/>
      <c r="N9" s="339"/>
      <c r="O9" s="341"/>
      <c r="P9" s="342"/>
    </row>
    <row r="10" spans="1:16" ht="30" customHeight="1" hidden="1">
      <c r="A10" s="338" t="s">
        <v>415</v>
      </c>
      <c r="B10" s="602">
        <v>1100</v>
      </c>
      <c r="C10" s="602">
        <v>0</v>
      </c>
      <c r="D10" s="339"/>
      <c r="E10" s="339"/>
      <c r="F10" s="339"/>
      <c r="G10" s="339"/>
      <c r="H10" s="339"/>
      <c r="I10" s="847"/>
      <c r="J10" s="341"/>
      <c r="K10" s="341"/>
      <c r="L10" s="341"/>
      <c r="M10" s="341">
        <v>0</v>
      </c>
      <c r="N10" s="603">
        <f>M10/B10*100</f>
        <v>0</v>
      </c>
      <c r="O10" s="341">
        <v>0</v>
      </c>
      <c r="P10" s="604">
        <f>O10/B10*100</f>
        <v>0</v>
      </c>
    </row>
    <row r="11" spans="1:16" ht="22.5" customHeight="1">
      <c r="A11" s="338"/>
      <c r="B11" s="339"/>
      <c r="C11" s="339"/>
      <c r="D11" s="339"/>
      <c r="E11" s="339"/>
      <c r="F11" s="339"/>
      <c r="G11" s="339"/>
      <c r="H11" s="339"/>
      <c r="I11" s="848"/>
      <c r="J11" s="341"/>
      <c r="K11" s="341"/>
      <c r="L11" s="341"/>
      <c r="M11" s="341"/>
      <c r="N11" s="339"/>
      <c r="O11" s="341"/>
      <c r="P11" s="342"/>
    </row>
    <row r="12" spans="1:16" ht="18.75" customHeight="1">
      <c r="A12" s="338"/>
      <c r="B12" s="605"/>
      <c r="C12" s="605"/>
      <c r="D12" s="605"/>
      <c r="E12" s="605"/>
      <c r="F12" s="605"/>
      <c r="G12" s="605"/>
      <c r="H12" s="605"/>
      <c r="I12" s="606"/>
      <c r="J12" s="607"/>
      <c r="K12" s="607"/>
      <c r="L12" s="607"/>
      <c r="M12" s="607"/>
      <c r="N12" s="605"/>
      <c r="O12" s="607"/>
      <c r="P12" s="608"/>
    </row>
    <row r="13" spans="1:16" ht="39" customHeight="1">
      <c r="A13" s="338" t="s">
        <v>432</v>
      </c>
      <c r="B13" s="341">
        <f>'FA建設改良擴充'!J9</f>
        <v>42</v>
      </c>
      <c r="C13" s="341">
        <v>42</v>
      </c>
      <c r="D13" s="339"/>
      <c r="E13" s="339"/>
      <c r="F13" s="339"/>
      <c r="G13" s="339"/>
      <c r="H13" s="339"/>
      <c r="I13" s="610" t="s">
        <v>824</v>
      </c>
      <c r="J13" s="341"/>
      <c r="K13" s="341"/>
      <c r="L13" s="341"/>
      <c r="M13" s="341">
        <v>42</v>
      </c>
      <c r="N13" s="603">
        <f>M13/B13*100</f>
        <v>100</v>
      </c>
      <c r="O13" s="341">
        <v>42</v>
      </c>
      <c r="P13" s="342">
        <f>O13/B13*100</f>
        <v>100</v>
      </c>
    </row>
    <row r="14" spans="1:16" ht="13.5" customHeight="1">
      <c r="A14" s="338"/>
      <c r="B14" s="339"/>
      <c r="C14" s="339"/>
      <c r="D14" s="339"/>
      <c r="E14" s="339"/>
      <c r="F14" s="339"/>
      <c r="G14" s="339"/>
      <c r="H14" s="339"/>
      <c r="I14" s="609"/>
      <c r="J14" s="341"/>
      <c r="K14" s="341"/>
      <c r="L14" s="341"/>
      <c r="M14" s="341"/>
      <c r="N14" s="339"/>
      <c r="O14" s="341"/>
      <c r="P14" s="342"/>
    </row>
    <row r="15" spans="1:16" ht="22.5" customHeight="1">
      <c r="A15" s="338"/>
      <c r="B15" s="339"/>
      <c r="C15" s="339"/>
      <c r="D15" s="339"/>
      <c r="E15" s="339"/>
      <c r="F15" s="339"/>
      <c r="G15" s="339"/>
      <c r="H15" s="339"/>
      <c r="I15" s="340"/>
      <c r="J15" s="341"/>
      <c r="K15" s="341"/>
      <c r="L15" s="341"/>
      <c r="M15" s="341"/>
      <c r="N15" s="339"/>
      <c r="O15" s="341"/>
      <c r="P15" s="342"/>
    </row>
    <row r="16" spans="1:16" ht="22.5" customHeight="1">
      <c r="A16" s="338"/>
      <c r="B16" s="339"/>
      <c r="C16" s="339"/>
      <c r="D16" s="339"/>
      <c r="E16" s="339"/>
      <c r="F16" s="339"/>
      <c r="G16" s="339"/>
      <c r="H16" s="339"/>
      <c r="I16" s="340"/>
      <c r="J16" s="341"/>
      <c r="K16" s="341"/>
      <c r="L16" s="341"/>
      <c r="M16" s="341"/>
      <c r="N16" s="339"/>
      <c r="O16" s="341"/>
      <c r="P16" s="342"/>
    </row>
    <row r="17" spans="1:16" ht="22.5" customHeight="1">
      <c r="A17" s="338"/>
      <c r="B17" s="339"/>
      <c r="C17" s="339"/>
      <c r="D17" s="339"/>
      <c r="E17" s="339"/>
      <c r="F17" s="339"/>
      <c r="G17" s="339"/>
      <c r="H17" s="339"/>
      <c r="I17" s="340"/>
      <c r="J17" s="341"/>
      <c r="K17" s="341"/>
      <c r="L17" s="341"/>
      <c r="M17" s="341"/>
      <c r="N17" s="339"/>
      <c r="O17" s="341"/>
      <c r="P17" s="342"/>
    </row>
    <row r="18" spans="1:16" ht="22.5" customHeight="1">
      <c r="A18" s="338"/>
      <c r="B18" s="339"/>
      <c r="C18" s="339"/>
      <c r="D18" s="339"/>
      <c r="E18" s="339"/>
      <c r="F18" s="339"/>
      <c r="G18" s="339"/>
      <c r="H18" s="339"/>
      <c r="I18" s="340"/>
      <c r="J18" s="341"/>
      <c r="K18" s="341"/>
      <c r="L18" s="341"/>
      <c r="M18" s="341"/>
      <c r="N18" s="339"/>
      <c r="O18" s="341"/>
      <c r="P18" s="342"/>
    </row>
    <row r="19" spans="1:16" ht="22.5" customHeight="1">
      <c r="A19" s="338"/>
      <c r="B19" s="339"/>
      <c r="C19" s="339"/>
      <c r="D19" s="339"/>
      <c r="E19" s="339"/>
      <c r="F19" s="339"/>
      <c r="G19" s="339"/>
      <c r="H19" s="339"/>
      <c r="I19" s="340"/>
      <c r="J19" s="341"/>
      <c r="K19" s="341"/>
      <c r="L19" s="341"/>
      <c r="M19" s="341"/>
      <c r="N19" s="339"/>
      <c r="O19" s="341"/>
      <c r="P19" s="342"/>
    </row>
    <row r="20" spans="1:16" ht="22.5" customHeight="1">
      <c r="A20" s="338"/>
      <c r="B20" s="339"/>
      <c r="C20" s="339"/>
      <c r="D20" s="339"/>
      <c r="E20" s="339"/>
      <c r="F20" s="339"/>
      <c r="G20" s="339"/>
      <c r="H20" s="339"/>
      <c r="I20" s="340"/>
      <c r="J20" s="341"/>
      <c r="K20" s="341"/>
      <c r="L20" s="341"/>
      <c r="M20" s="341"/>
      <c r="N20" s="339"/>
      <c r="O20" s="341"/>
      <c r="P20" s="342"/>
    </row>
    <row r="21" spans="1:16" ht="22.5" customHeight="1">
      <c r="A21" s="338"/>
      <c r="B21" s="339"/>
      <c r="C21" s="339"/>
      <c r="D21" s="339"/>
      <c r="E21" s="339"/>
      <c r="F21" s="339"/>
      <c r="G21" s="339"/>
      <c r="H21" s="339"/>
      <c r="I21" s="340"/>
      <c r="J21" s="341"/>
      <c r="K21" s="341"/>
      <c r="L21" s="341"/>
      <c r="M21" s="341"/>
      <c r="N21" s="339"/>
      <c r="O21" s="341"/>
      <c r="P21" s="342"/>
    </row>
    <row r="22" spans="1:16" ht="22.5" customHeight="1">
      <c r="A22" s="338"/>
      <c r="B22" s="339"/>
      <c r="C22" s="339"/>
      <c r="D22" s="339"/>
      <c r="E22" s="339"/>
      <c r="F22" s="339"/>
      <c r="G22" s="339"/>
      <c r="H22" s="339"/>
      <c r="I22" s="340"/>
      <c r="J22" s="341"/>
      <c r="K22" s="341"/>
      <c r="L22" s="341"/>
      <c r="M22" s="341"/>
      <c r="N22" s="339"/>
      <c r="O22" s="341"/>
      <c r="P22" s="342"/>
    </row>
    <row r="23" spans="1:16" ht="22.5" customHeight="1">
      <c r="A23" s="338"/>
      <c r="B23" s="339"/>
      <c r="C23" s="339"/>
      <c r="D23" s="339"/>
      <c r="E23" s="339"/>
      <c r="F23" s="339"/>
      <c r="G23" s="339"/>
      <c r="H23" s="339"/>
      <c r="I23" s="340"/>
      <c r="J23" s="341"/>
      <c r="K23" s="341"/>
      <c r="L23" s="341"/>
      <c r="M23" s="341"/>
      <c r="N23" s="339"/>
      <c r="O23" s="341"/>
      <c r="P23" s="342"/>
    </row>
    <row r="24" spans="1:16" ht="22.5" customHeight="1">
      <c r="A24" s="338"/>
      <c r="B24" s="339"/>
      <c r="C24" s="339"/>
      <c r="D24" s="339"/>
      <c r="E24" s="339"/>
      <c r="F24" s="339"/>
      <c r="G24" s="339"/>
      <c r="H24" s="339"/>
      <c r="I24" s="340"/>
      <c r="J24" s="341"/>
      <c r="K24" s="341"/>
      <c r="L24" s="341"/>
      <c r="M24" s="341"/>
      <c r="N24" s="339"/>
      <c r="O24" s="341"/>
      <c r="P24" s="342"/>
    </row>
    <row r="25" spans="1:16" ht="22.5" customHeight="1">
      <c r="A25" s="338"/>
      <c r="B25" s="339"/>
      <c r="C25" s="339"/>
      <c r="D25" s="339"/>
      <c r="E25" s="339"/>
      <c r="F25" s="339"/>
      <c r="G25" s="339"/>
      <c r="H25" s="339"/>
      <c r="I25" s="340"/>
      <c r="J25" s="341"/>
      <c r="K25" s="341"/>
      <c r="L25" s="341"/>
      <c r="M25" s="341"/>
      <c r="N25" s="339"/>
      <c r="O25" s="341"/>
      <c r="P25" s="342"/>
    </row>
    <row r="26" spans="1:16" ht="22.5" customHeight="1">
      <c r="A26" s="338"/>
      <c r="B26" s="339"/>
      <c r="C26" s="339"/>
      <c r="D26" s="339"/>
      <c r="E26" s="339"/>
      <c r="F26" s="339"/>
      <c r="G26" s="339"/>
      <c r="H26" s="339"/>
      <c r="I26" s="340"/>
      <c r="J26" s="341"/>
      <c r="K26" s="341"/>
      <c r="L26" s="341"/>
      <c r="M26" s="341"/>
      <c r="N26" s="339"/>
      <c r="O26" s="341"/>
      <c r="P26" s="342"/>
    </row>
    <row r="27" spans="1:16" ht="22.5" customHeight="1">
      <c r="A27" s="338"/>
      <c r="B27" s="339"/>
      <c r="C27" s="339"/>
      <c r="D27" s="339"/>
      <c r="E27" s="339"/>
      <c r="F27" s="339"/>
      <c r="G27" s="339"/>
      <c r="H27" s="339"/>
      <c r="I27" s="340"/>
      <c r="J27" s="341"/>
      <c r="K27" s="341"/>
      <c r="L27" s="341"/>
      <c r="M27" s="341"/>
      <c r="N27" s="339"/>
      <c r="O27" s="341"/>
      <c r="P27" s="342"/>
    </row>
    <row r="28" spans="1:16" ht="22.5" customHeight="1">
      <c r="A28" s="338"/>
      <c r="B28" s="339"/>
      <c r="C28" s="339"/>
      <c r="D28" s="339"/>
      <c r="E28" s="339"/>
      <c r="F28" s="339"/>
      <c r="G28" s="339"/>
      <c r="H28" s="339"/>
      <c r="I28" s="340"/>
      <c r="J28" s="341"/>
      <c r="K28" s="341"/>
      <c r="L28" s="341"/>
      <c r="M28" s="341"/>
      <c r="N28" s="339"/>
      <c r="O28" s="341"/>
      <c r="P28" s="342"/>
    </row>
    <row r="29" spans="1:16" ht="22.5" customHeight="1">
      <c r="A29" s="338"/>
      <c r="B29" s="339"/>
      <c r="C29" s="339"/>
      <c r="D29" s="339"/>
      <c r="E29" s="339"/>
      <c r="F29" s="339"/>
      <c r="G29" s="339"/>
      <c r="H29" s="339"/>
      <c r="I29" s="340"/>
      <c r="J29" s="341"/>
      <c r="K29" s="341"/>
      <c r="L29" s="341"/>
      <c r="M29" s="341"/>
      <c r="N29" s="339"/>
      <c r="O29" s="341"/>
      <c r="P29" s="342"/>
    </row>
    <row r="30" spans="1:16" ht="22.5" customHeight="1">
      <c r="A30" s="338"/>
      <c r="B30" s="339"/>
      <c r="C30" s="339"/>
      <c r="D30" s="339"/>
      <c r="E30" s="339"/>
      <c r="F30" s="339"/>
      <c r="G30" s="339"/>
      <c r="H30" s="339"/>
      <c r="I30" s="340"/>
      <c r="J30" s="341"/>
      <c r="K30" s="341"/>
      <c r="L30" s="341"/>
      <c r="M30" s="341"/>
      <c r="N30" s="339"/>
      <c r="O30" s="341"/>
      <c r="P30" s="342"/>
    </row>
    <row r="31" spans="1:16" ht="22.5" customHeight="1">
      <c r="A31" s="338"/>
      <c r="B31" s="339"/>
      <c r="C31" s="339"/>
      <c r="D31" s="339"/>
      <c r="E31" s="339"/>
      <c r="F31" s="339"/>
      <c r="G31" s="339"/>
      <c r="H31" s="339"/>
      <c r="I31" s="340"/>
      <c r="J31" s="341"/>
      <c r="K31" s="341"/>
      <c r="L31" s="341"/>
      <c r="M31" s="341"/>
      <c r="N31" s="339"/>
      <c r="O31" s="341"/>
      <c r="P31" s="342"/>
    </row>
    <row r="32" spans="1:16" ht="22.5" customHeight="1">
      <c r="A32" s="338"/>
      <c r="B32" s="339"/>
      <c r="C32" s="339"/>
      <c r="D32" s="339"/>
      <c r="E32" s="339"/>
      <c r="F32" s="339"/>
      <c r="G32" s="339"/>
      <c r="H32" s="339"/>
      <c r="I32" s="340"/>
      <c r="J32" s="341"/>
      <c r="K32" s="341"/>
      <c r="L32" s="341" t="s">
        <v>778</v>
      </c>
      <c r="M32" s="341"/>
      <c r="N32" s="339"/>
      <c r="O32" s="341"/>
      <c r="P32" s="342"/>
    </row>
    <row r="33" spans="1:16" ht="65.25" customHeight="1" thickBot="1">
      <c r="A33" s="343" t="s">
        <v>412</v>
      </c>
      <c r="B33" s="344">
        <f>B13</f>
        <v>42</v>
      </c>
      <c r="C33" s="344">
        <f>SUM(C9:C32)</f>
        <v>42</v>
      </c>
      <c r="D33" s="345"/>
      <c r="E33" s="345"/>
      <c r="F33" s="345"/>
      <c r="G33" s="345"/>
      <c r="H33" s="345"/>
      <c r="I33" s="346"/>
      <c r="J33" s="347"/>
      <c r="K33" s="347"/>
      <c r="L33" s="347"/>
      <c r="M33" s="347">
        <f>SUM(M9:M32)</f>
        <v>42</v>
      </c>
      <c r="N33" s="348">
        <f>M33/B33*100</f>
        <v>100</v>
      </c>
      <c r="O33" s="347">
        <f>SUM(O9:O32)</f>
        <v>42</v>
      </c>
      <c r="P33" s="349">
        <f>O33/B33*100</f>
        <v>100</v>
      </c>
    </row>
  </sheetData>
  <sheetProtection/>
  <mergeCells count="23">
    <mergeCell ref="C7:F7"/>
    <mergeCell ref="P7:P8"/>
    <mergeCell ref="K6:K8"/>
    <mergeCell ref="B6:G6"/>
    <mergeCell ref="H6:H8"/>
    <mergeCell ref="G7:G8"/>
    <mergeCell ref="M7:M8"/>
    <mergeCell ref="A1:P1"/>
    <mergeCell ref="A2:P2"/>
    <mergeCell ref="A3:P3"/>
    <mergeCell ref="A5:A8"/>
    <mergeCell ref="B5:L5"/>
    <mergeCell ref="M5:P5"/>
    <mergeCell ref="O6:P6"/>
    <mergeCell ref="O7:O8"/>
    <mergeCell ref="A4:P4"/>
    <mergeCell ref="B7:B8"/>
    <mergeCell ref="I10:I11"/>
    <mergeCell ref="L6:L8"/>
    <mergeCell ref="M6:N6"/>
    <mergeCell ref="I6:I8"/>
    <mergeCell ref="J6:J8"/>
    <mergeCell ref="N7:N8"/>
  </mergeCells>
  <printOptions/>
  <pageMargins left="0.7480314960629921" right="0.5511811023622047" top="0.5905511811023623" bottom="0.5905511811023623" header="0.5118110236220472" footer="0.5118110236220472"/>
  <pageSetup horizontalDpi="600" verticalDpi="600" orientation="portrait" paperSize="9" r:id="rId1"/>
  <headerFooter alignWithMargins="0">
    <oddFooter>&amp;C4-18</oddFooter>
  </headerFooter>
</worksheet>
</file>

<file path=xl/worksheets/sheet17.xml><?xml version="1.0" encoding="utf-8"?>
<worksheet xmlns="http://schemas.openxmlformats.org/spreadsheetml/2006/main" xmlns:r="http://schemas.openxmlformats.org/officeDocument/2006/relationships">
  <sheetPr>
    <tabColor indexed="12"/>
  </sheetPr>
  <dimension ref="A1:P37"/>
  <sheetViews>
    <sheetView zoomScalePageLayoutView="0" workbookViewId="0" topLeftCell="A1">
      <selection activeCell="H5" sqref="H5:H6"/>
    </sheetView>
  </sheetViews>
  <sheetFormatPr defaultColWidth="9.00390625" defaultRowHeight="16.5"/>
  <cols>
    <col min="1" max="1" width="20.625" style="178" customWidth="1"/>
    <col min="2" max="4" width="7.125" style="178" customWidth="1"/>
    <col min="5" max="5" width="8.625" style="178" customWidth="1"/>
    <col min="6" max="6" width="8.125" style="178" customWidth="1"/>
    <col min="7" max="7" width="5.625" style="178" customWidth="1"/>
    <col min="8" max="9" width="7.125" style="178" customWidth="1"/>
    <col min="10" max="10" width="4.625" style="178" customWidth="1"/>
    <col min="11" max="11" width="13.00390625" style="178" customWidth="1"/>
    <col min="12" max="16384" width="9.00390625" style="178" customWidth="1"/>
  </cols>
  <sheetData>
    <row r="1" spans="1:16" ht="21" customHeight="1">
      <c r="A1" s="764" t="s">
        <v>81</v>
      </c>
      <c r="B1" s="883"/>
      <c r="C1" s="883"/>
      <c r="D1" s="883"/>
      <c r="E1" s="883"/>
      <c r="F1" s="883"/>
      <c r="G1" s="883"/>
      <c r="H1" s="883"/>
      <c r="I1" s="883"/>
      <c r="J1" s="883"/>
      <c r="K1" s="883"/>
      <c r="L1" s="231"/>
      <c r="M1" s="231"/>
      <c r="N1" s="231"/>
      <c r="O1" s="231"/>
      <c r="P1" s="231"/>
    </row>
    <row r="2" spans="1:16" ht="21" customHeight="1">
      <c r="A2" s="764" t="s">
        <v>163</v>
      </c>
      <c r="B2" s="883"/>
      <c r="C2" s="883"/>
      <c r="D2" s="883"/>
      <c r="E2" s="883"/>
      <c r="F2" s="883"/>
      <c r="G2" s="883"/>
      <c r="H2" s="883"/>
      <c r="I2" s="883"/>
      <c r="J2" s="883"/>
      <c r="K2" s="883"/>
      <c r="L2" s="231"/>
      <c r="M2" s="231"/>
      <c r="N2" s="231"/>
      <c r="O2" s="231"/>
      <c r="P2" s="231"/>
    </row>
    <row r="3" spans="1:11" ht="25.5" customHeight="1">
      <c r="A3" s="884" t="s">
        <v>180</v>
      </c>
      <c r="B3" s="883"/>
      <c r="C3" s="883"/>
      <c r="D3" s="883"/>
      <c r="E3" s="883"/>
      <c r="F3" s="883"/>
      <c r="G3" s="883"/>
      <c r="H3" s="883"/>
      <c r="I3" s="883"/>
      <c r="J3" s="883"/>
      <c r="K3" s="883"/>
    </row>
    <row r="4" spans="1:11" ht="23.25" customHeight="1" thickBot="1">
      <c r="A4" s="667" t="s">
        <v>6</v>
      </c>
      <c r="B4" s="885"/>
      <c r="C4" s="885"/>
      <c r="D4" s="885"/>
      <c r="E4" s="885"/>
      <c r="F4" s="885"/>
      <c r="G4" s="885"/>
      <c r="H4" s="885"/>
      <c r="I4" s="885"/>
      <c r="J4" s="885"/>
      <c r="K4" s="885"/>
    </row>
    <row r="5" spans="1:11" ht="22.5" customHeight="1">
      <c r="A5" s="881" t="s">
        <v>179</v>
      </c>
      <c r="B5" s="877" t="s">
        <v>235</v>
      </c>
      <c r="C5" s="877" t="s">
        <v>236</v>
      </c>
      <c r="D5" s="877" t="s">
        <v>70</v>
      </c>
      <c r="E5" s="879" t="s">
        <v>71</v>
      </c>
      <c r="F5" s="876" t="s">
        <v>934</v>
      </c>
      <c r="G5" s="877" t="s">
        <v>72</v>
      </c>
      <c r="H5" s="877" t="s">
        <v>73</v>
      </c>
      <c r="I5" s="877" t="s">
        <v>74</v>
      </c>
      <c r="J5" s="877" t="s">
        <v>75</v>
      </c>
      <c r="K5" s="874" t="s">
        <v>158</v>
      </c>
    </row>
    <row r="6" spans="1:11" ht="22.5" customHeight="1">
      <c r="A6" s="882"/>
      <c r="B6" s="878"/>
      <c r="C6" s="878"/>
      <c r="D6" s="878"/>
      <c r="E6" s="880"/>
      <c r="F6" s="777"/>
      <c r="G6" s="788"/>
      <c r="H6" s="878"/>
      <c r="I6" s="878"/>
      <c r="J6" s="788" t="s">
        <v>76</v>
      </c>
      <c r="K6" s="875"/>
    </row>
    <row r="7" spans="1:11" ht="22.5" customHeight="1">
      <c r="A7" s="350" t="s">
        <v>173</v>
      </c>
      <c r="B7" s="351"/>
      <c r="C7" s="611">
        <v>2326</v>
      </c>
      <c r="D7" s="611">
        <v>1219</v>
      </c>
      <c r="E7" s="351"/>
      <c r="F7" s="351">
        <v>5719</v>
      </c>
      <c r="G7" s="351"/>
      <c r="H7" s="351"/>
      <c r="I7" s="351"/>
      <c r="J7" s="351"/>
      <c r="K7" s="352">
        <f>SUM(B7:J7)</f>
        <v>9264</v>
      </c>
    </row>
    <row r="8" spans="1:11" ht="22.5" customHeight="1">
      <c r="A8" s="350"/>
      <c r="B8" s="351"/>
      <c r="C8" s="351"/>
      <c r="D8" s="351"/>
      <c r="E8" s="351"/>
      <c r="F8" s="351"/>
      <c r="G8" s="351"/>
      <c r="H8" s="351"/>
      <c r="I8" s="351"/>
      <c r="J8" s="351"/>
      <c r="K8" s="352"/>
    </row>
    <row r="9" spans="1:11" ht="22.5" customHeight="1">
      <c r="A9" s="353" t="s">
        <v>174</v>
      </c>
      <c r="B9" s="612"/>
      <c r="C9" s="613">
        <v>1100</v>
      </c>
      <c r="D9" s="612"/>
      <c r="E9" s="612"/>
      <c r="F9" s="612">
        <v>1908</v>
      </c>
      <c r="G9" s="612"/>
      <c r="H9" s="612"/>
      <c r="I9" s="612"/>
      <c r="J9" s="612"/>
      <c r="K9" s="614">
        <f>SUM(B9:J9)</f>
        <v>3008</v>
      </c>
    </row>
    <row r="10" spans="1:11" ht="22.5" customHeight="1">
      <c r="A10" s="353"/>
      <c r="B10" s="351"/>
      <c r="C10" s="351"/>
      <c r="D10" s="351"/>
      <c r="E10" s="351"/>
      <c r="F10" s="351"/>
      <c r="G10" s="354"/>
      <c r="H10" s="351"/>
      <c r="I10" s="351"/>
      <c r="J10" s="351"/>
      <c r="K10" s="352"/>
    </row>
    <row r="11" spans="1:11" ht="22.5" customHeight="1">
      <c r="A11" s="355" t="s">
        <v>175</v>
      </c>
      <c r="B11" s="351"/>
      <c r="C11" s="611">
        <v>0</v>
      </c>
      <c r="D11" s="351"/>
      <c r="E11" s="351"/>
      <c r="F11" s="351">
        <v>42</v>
      </c>
      <c r="G11" s="351"/>
      <c r="H11" s="351"/>
      <c r="I11" s="351"/>
      <c r="J11" s="351"/>
      <c r="K11" s="352">
        <f>SUM(B11:J11)</f>
        <v>42</v>
      </c>
    </row>
    <row r="12" spans="1:11" ht="22.5" customHeight="1">
      <c r="A12" s="355"/>
      <c r="B12" s="351"/>
      <c r="C12" s="351"/>
      <c r="D12" s="351"/>
      <c r="E12" s="351"/>
      <c r="F12" s="351"/>
      <c r="G12" s="351"/>
      <c r="H12" s="351"/>
      <c r="I12" s="351"/>
      <c r="J12" s="351"/>
      <c r="K12" s="352"/>
    </row>
    <row r="13" spans="1:11" ht="22.5" customHeight="1">
      <c r="A13" s="350" t="s">
        <v>176</v>
      </c>
      <c r="B13" s="351"/>
      <c r="C13" s="351"/>
      <c r="D13" s="351"/>
      <c r="E13" s="351"/>
      <c r="F13" s="351"/>
      <c r="G13" s="351"/>
      <c r="H13" s="351"/>
      <c r="I13" s="351"/>
      <c r="J13" s="351"/>
      <c r="K13" s="352"/>
    </row>
    <row r="14" spans="1:11" ht="22.5" customHeight="1">
      <c r="A14" s="350"/>
      <c r="B14" s="351"/>
      <c r="C14" s="351"/>
      <c r="D14" s="351"/>
      <c r="E14" s="351"/>
      <c r="F14" s="351"/>
      <c r="G14" s="351"/>
      <c r="H14" s="351"/>
      <c r="I14" s="351"/>
      <c r="J14" s="351"/>
      <c r="K14" s="352"/>
    </row>
    <row r="15" spans="1:11" ht="22.5" customHeight="1">
      <c r="A15" s="355" t="s">
        <v>178</v>
      </c>
      <c r="B15" s="612"/>
      <c r="C15" s="613">
        <f>SUM(C7:C14)</f>
        <v>3426</v>
      </c>
      <c r="D15" s="613">
        <f>SUM(D7:D14)</f>
        <v>1219</v>
      </c>
      <c r="E15" s="612"/>
      <c r="F15" s="613">
        <v>7669</v>
      </c>
      <c r="G15" s="612"/>
      <c r="H15" s="612"/>
      <c r="I15" s="612"/>
      <c r="J15" s="612"/>
      <c r="K15" s="614">
        <f>SUM(B15:J15)</f>
        <v>12314</v>
      </c>
    </row>
    <row r="16" spans="1:11" ht="22.5" customHeight="1">
      <c r="A16" s="355"/>
      <c r="B16" s="351"/>
      <c r="C16" s="351"/>
      <c r="D16" s="351"/>
      <c r="E16" s="351"/>
      <c r="F16" s="351"/>
      <c r="G16" s="351"/>
      <c r="H16" s="351"/>
      <c r="I16" s="351"/>
      <c r="J16" s="351"/>
      <c r="K16" s="352"/>
    </row>
    <row r="17" spans="1:11" ht="22.5" customHeight="1">
      <c r="A17" s="350" t="s">
        <v>177</v>
      </c>
      <c r="B17" s="351"/>
      <c r="C17" s="351">
        <f>C19</f>
        <v>60</v>
      </c>
      <c r="D17" s="611">
        <v>0</v>
      </c>
      <c r="E17" s="351"/>
      <c r="F17" s="351">
        <f>'成本明細 '!E32</f>
        <v>457</v>
      </c>
      <c r="G17" s="351"/>
      <c r="H17" s="351"/>
      <c r="I17" s="351"/>
      <c r="J17" s="351"/>
      <c r="K17" s="352">
        <f>K19</f>
        <v>517</v>
      </c>
    </row>
    <row r="18" spans="1:11" ht="22.5" customHeight="1">
      <c r="A18" s="350"/>
      <c r="B18" s="351"/>
      <c r="C18" s="351"/>
      <c r="D18" s="351"/>
      <c r="E18" s="351"/>
      <c r="F18" s="351"/>
      <c r="G18" s="351"/>
      <c r="H18" s="351"/>
      <c r="I18" s="351"/>
      <c r="J18" s="351"/>
      <c r="K18" s="352"/>
    </row>
    <row r="19" spans="1:11" ht="22.5" customHeight="1">
      <c r="A19" s="350" t="s">
        <v>77</v>
      </c>
      <c r="B19" s="351"/>
      <c r="C19" s="351">
        <v>60</v>
      </c>
      <c r="D19" s="611">
        <v>0</v>
      </c>
      <c r="E19" s="351"/>
      <c r="F19" s="351">
        <f>F17</f>
        <v>457</v>
      </c>
      <c r="G19" s="351"/>
      <c r="H19" s="351"/>
      <c r="I19" s="351"/>
      <c r="J19" s="351"/>
      <c r="K19" s="352">
        <f>SUM(B19:J19)</f>
        <v>517</v>
      </c>
    </row>
    <row r="20" spans="1:11" ht="22.5" customHeight="1">
      <c r="A20" s="356"/>
      <c r="B20" s="357"/>
      <c r="C20" s="357"/>
      <c r="D20" s="357"/>
      <c r="E20" s="357"/>
      <c r="F20" s="357"/>
      <c r="G20" s="357"/>
      <c r="H20" s="357"/>
      <c r="I20" s="357"/>
      <c r="J20" s="357"/>
      <c r="K20" s="358"/>
    </row>
    <row r="21" spans="1:11" ht="22.5" customHeight="1">
      <c r="A21" s="350"/>
      <c r="B21" s="357"/>
      <c r="C21" s="357"/>
      <c r="D21" s="357"/>
      <c r="E21" s="357"/>
      <c r="F21" s="357"/>
      <c r="G21" s="357"/>
      <c r="H21" s="357"/>
      <c r="I21" s="357"/>
      <c r="J21" s="357"/>
      <c r="K21" s="358"/>
    </row>
    <row r="22" spans="1:11" ht="22.5" customHeight="1">
      <c r="A22" s="356"/>
      <c r="B22" s="357"/>
      <c r="C22" s="357"/>
      <c r="D22" s="357"/>
      <c r="E22" s="357"/>
      <c r="F22" s="357"/>
      <c r="G22" s="357"/>
      <c r="H22" s="357"/>
      <c r="I22" s="357"/>
      <c r="J22" s="357"/>
      <c r="K22" s="358"/>
    </row>
    <row r="23" spans="1:11" ht="22.5" customHeight="1">
      <c r="A23" s="356"/>
      <c r="B23" s="357"/>
      <c r="C23" s="357"/>
      <c r="D23" s="357"/>
      <c r="E23" s="357"/>
      <c r="F23" s="357"/>
      <c r="G23" s="357"/>
      <c r="H23" s="357"/>
      <c r="I23" s="357"/>
      <c r="J23" s="357"/>
      <c r="K23" s="358"/>
    </row>
    <row r="24" spans="1:11" ht="22.5" customHeight="1">
      <c r="A24" s="356"/>
      <c r="B24" s="357"/>
      <c r="C24" s="357"/>
      <c r="D24" s="357"/>
      <c r="E24" s="357"/>
      <c r="F24" s="357"/>
      <c r="G24" s="357"/>
      <c r="H24" s="357"/>
      <c r="I24" s="357"/>
      <c r="J24" s="357"/>
      <c r="K24" s="358"/>
    </row>
    <row r="25" spans="1:11" ht="22.5" customHeight="1">
      <c r="A25" s="356"/>
      <c r="B25" s="357"/>
      <c r="C25" s="357"/>
      <c r="D25" s="357"/>
      <c r="E25" s="357"/>
      <c r="F25" s="357"/>
      <c r="G25" s="357"/>
      <c r="H25" s="357"/>
      <c r="I25" s="357"/>
      <c r="J25" s="357"/>
      <c r="K25" s="358"/>
    </row>
    <row r="26" spans="1:11" ht="22.5" customHeight="1">
      <c r="A26" s="356"/>
      <c r="B26" s="357"/>
      <c r="C26" s="357"/>
      <c r="D26" s="357"/>
      <c r="E26" s="357"/>
      <c r="F26" s="357"/>
      <c r="G26" s="357"/>
      <c r="H26" s="357"/>
      <c r="I26" s="357"/>
      <c r="J26" s="357"/>
      <c r="K26" s="358"/>
    </row>
    <row r="27" spans="1:11" ht="22.5" customHeight="1">
      <c r="A27" s="356"/>
      <c r="B27" s="357"/>
      <c r="C27" s="357"/>
      <c r="D27" s="357"/>
      <c r="E27" s="357"/>
      <c r="F27" s="357"/>
      <c r="G27" s="357"/>
      <c r="H27" s="357"/>
      <c r="I27" s="357"/>
      <c r="J27" s="357"/>
      <c r="K27" s="358"/>
    </row>
    <row r="28" spans="1:11" ht="22.5" customHeight="1">
      <c r="A28" s="356"/>
      <c r="B28" s="357"/>
      <c r="C28" s="357"/>
      <c r="D28" s="357"/>
      <c r="E28" s="357"/>
      <c r="F28" s="357"/>
      <c r="G28" s="357"/>
      <c r="H28" s="357"/>
      <c r="I28" s="357"/>
      <c r="J28" s="357"/>
      <c r="K28" s="358"/>
    </row>
    <row r="29" spans="1:11" ht="22.5" customHeight="1">
      <c r="A29" s="356"/>
      <c r="B29" s="357"/>
      <c r="C29" s="357"/>
      <c r="D29" s="357"/>
      <c r="E29" s="357"/>
      <c r="F29" s="357"/>
      <c r="G29" s="357"/>
      <c r="H29" s="357"/>
      <c r="I29" s="357"/>
      <c r="J29" s="357"/>
      <c r="K29" s="358"/>
    </row>
    <row r="30" spans="1:11" ht="22.5" customHeight="1">
      <c r="A30" s="356"/>
      <c r="B30" s="357"/>
      <c r="C30" s="357"/>
      <c r="D30" s="357"/>
      <c r="E30" s="357"/>
      <c r="F30" s="357"/>
      <c r="G30" s="357"/>
      <c r="H30" s="357"/>
      <c r="I30" s="357"/>
      <c r="J30" s="357"/>
      <c r="K30" s="358"/>
    </row>
    <row r="31" spans="1:11" ht="22.5" customHeight="1">
      <c r="A31" s="356"/>
      <c r="B31" s="357"/>
      <c r="C31" s="357"/>
      <c r="D31" s="357"/>
      <c r="E31" s="357"/>
      <c r="F31" s="357"/>
      <c r="G31" s="357"/>
      <c r="H31" s="357"/>
      <c r="I31" s="357"/>
      <c r="J31" s="357"/>
      <c r="K31" s="358"/>
    </row>
    <row r="32" spans="1:11" ht="22.5" customHeight="1">
      <c r="A32" s="356"/>
      <c r="B32" s="357"/>
      <c r="C32" s="357"/>
      <c r="D32" s="357"/>
      <c r="E32" s="357"/>
      <c r="F32" s="357"/>
      <c r="G32" s="357"/>
      <c r="H32" s="357"/>
      <c r="I32" s="357"/>
      <c r="J32" s="357"/>
      <c r="K32" s="358"/>
    </row>
    <row r="33" spans="1:11" ht="22.5" customHeight="1">
      <c r="A33" s="356"/>
      <c r="B33" s="357"/>
      <c r="C33" s="357"/>
      <c r="D33" s="357"/>
      <c r="E33" s="357"/>
      <c r="F33" s="357"/>
      <c r="G33" s="357"/>
      <c r="H33" s="357"/>
      <c r="I33" s="357"/>
      <c r="J33" s="357"/>
      <c r="K33" s="358"/>
    </row>
    <row r="34" spans="1:11" ht="22.5" customHeight="1">
      <c r="A34" s="356"/>
      <c r="B34" s="357"/>
      <c r="C34" s="357"/>
      <c r="D34" s="357"/>
      <c r="E34" s="357"/>
      <c r="F34" s="357"/>
      <c r="G34" s="357"/>
      <c r="H34" s="357"/>
      <c r="I34" s="357"/>
      <c r="J34" s="357"/>
      <c r="K34" s="358"/>
    </row>
    <row r="35" spans="1:11" ht="87.75" customHeight="1" thickBot="1">
      <c r="A35" s="359"/>
      <c r="B35" s="360"/>
      <c r="C35" s="360"/>
      <c r="D35" s="360"/>
      <c r="E35" s="360"/>
      <c r="F35" s="360"/>
      <c r="G35" s="360"/>
      <c r="H35" s="360"/>
      <c r="I35" s="360"/>
      <c r="J35" s="360"/>
      <c r="K35" s="361"/>
    </row>
    <row r="36" ht="19.5" customHeight="1"/>
    <row r="37" ht="19.5" customHeight="1">
      <c r="A37" s="362"/>
    </row>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sheetData>
  <sheetProtection/>
  <mergeCells count="15">
    <mergeCell ref="A1:K1"/>
    <mergeCell ref="A2:K2"/>
    <mergeCell ref="A3:K3"/>
    <mergeCell ref="A4:K4"/>
    <mergeCell ref="E5:E6"/>
    <mergeCell ref="A5:A6"/>
    <mergeCell ref="B5:B6"/>
    <mergeCell ref="C5:C6"/>
    <mergeCell ref="D5:D6"/>
    <mergeCell ref="K5:K6"/>
    <mergeCell ref="F5:F6"/>
    <mergeCell ref="G5:G6"/>
    <mergeCell ref="J5:J6"/>
    <mergeCell ref="H5:H6"/>
    <mergeCell ref="I5:I6"/>
  </mergeCells>
  <printOptions/>
  <pageMargins left="0.7480314960629921" right="0.5511811023622047" top="0.5905511811023623" bottom="0.5905511811023623" header="0.5118110236220472" footer="0.5118110236220472"/>
  <pageSetup horizontalDpi="600" verticalDpi="600" orientation="portrait" paperSize="9" scale="92" r:id="rId3"/>
  <headerFooter alignWithMargins="0">
    <oddFooter>&amp;C4-19</oddFooter>
  </headerFooter>
  <legacyDrawing r:id="rId2"/>
</worksheet>
</file>

<file path=xl/worksheets/sheet18.xml><?xml version="1.0" encoding="utf-8"?>
<worksheet xmlns="http://schemas.openxmlformats.org/spreadsheetml/2006/main" xmlns:r="http://schemas.openxmlformats.org/officeDocument/2006/relationships">
  <sheetPr>
    <tabColor indexed="27"/>
  </sheetPr>
  <dimension ref="A1:G45"/>
  <sheetViews>
    <sheetView zoomScalePageLayoutView="0" workbookViewId="0" topLeftCell="A1">
      <selection activeCell="C8" sqref="C8"/>
    </sheetView>
  </sheetViews>
  <sheetFormatPr defaultColWidth="9.00390625" defaultRowHeight="16.5"/>
  <cols>
    <col min="1" max="1" width="14.625" style="167" customWidth="1"/>
    <col min="2" max="2" width="30.625" style="167" customWidth="1"/>
    <col min="3" max="4" width="14.625" style="167" customWidth="1"/>
    <col min="5" max="5" width="13.625" style="167" customWidth="1"/>
    <col min="6" max="6" width="9.00390625" style="167" customWidth="1"/>
    <col min="7" max="7" width="10.50390625" style="167" bestFit="1" customWidth="1"/>
    <col min="8" max="16384" width="9.00390625" style="167" customWidth="1"/>
  </cols>
  <sheetData>
    <row r="1" spans="1:5" s="169" customFormat="1" ht="21" customHeight="1">
      <c r="A1" s="663" t="s">
        <v>81</v>
      </c>
      <c r="B1" s="664"/>
      <c r="C1" s="664"/>
      <c r="D1" s="664"/>
      <c r="E1" s="664"/>
    </row>
    <row r="2" spans="1:5" s="170" customFormat="1" ht="21" customHeight="1">
      <c r="A2" s="663" t="s">
        <v>163</v>
      </c>
      <c r="B2" s="664"/>
      <c r="C2" s="664"/>
      <c r="D2" s="664"/>
      <c r="E2" s="664"/>
    </row>
    <row r="3" spans="1:5" s="171" customFormat="1" ht="25.5" customHeight="1">
      <c r="A3" s="665" t="s">
        <v>133</v>
      </c>
      <c r="B3" s="664"/>
      <c r="C3" s="664"/>
      <c r="D3" s="664"/>
      <c r="E3" s="664"/>
    </row>
    <row r="4" spans="1:5" ht="23.25" customHeight="1" thickBot="1">
      <c r="A4" s="667" t="s">
        <v>7</v>
      </c>
      <c r="B4" s="667"/>
      <c r="C4" s="667"/>
      <c r="D4" s="667"/>
      <c r="E4" s="667"/>
    </row>
    <row r="5" spans="1:5" ht="19.5" customHeight="1">
      <c r="A5" s="615">
        <v>42735</v>
      </c>
      <c r="B5" s="886" t="s">
        <v>135</v>
      </c>
      <c r="C5" s="616">
        <v>43465</v>
      </c>
      <c r="D5" s="617">
        <v>43100</v>
      </c>
      <c r="E5" s="874" t="s">
        <v>648</v>
      </c>
    </row>
    <row r="6" spans="1:5" ht="19.5" customHeight="1">
      <c r="A6" s="618" t="s">
        <v>134</v>
      </c>
      <c r="B6" s="887"/>
      <c r="C6" s="619" t="s">
        <v>136</v>
      </c>
      <c r="D6" s="620" t="s">
        <v>136</v>
      </c>
      <c r="E6" s="875"/>
    </row>
    <row r="7" spans="1:5" s="128" customFormat="1" ht="16.5" customHeight="1">
      <c r="A7" s="621">
        <v>10633</v>
      </c>
      <c r="B7" s="203" t="s">
        <v>649</v>
      </c>
      <c r="C7" s="203">
        <f>C8+C14</f>
        <v>11395</v>
      </c>
      <c r="D7" s="203">
        <v>10574</v>
      </c>
      <c r="E7" s="204">
        <f aca="true" t="shared" si="0" ref="E7:E24">C7-D7</f>
        <v>821</v>
      </c>
    </row>
    <row r="8" spans="1:5" s="128" customFormat="1" ht="16.5" customHeight="1">
      <c r="A8" s="621">
        <v>7053</v>
      </c>
      <c r="B8" s="203" t="s">
        <v>650</v>
      </c>
      <c r="C8" s="203">
        <f>C9</f>
        <v>7539</v>
      </c>
      <c r="D8" s="203">
        <v>6243</v>
      </c>
      <c r="E8" s="204">
        <f t="shared" si="0"/>
        <v>1296</v>
      </c>
    </row>
    <row r="9" spans="1:5" s="128" customFormat="1" ht="16.5" customHeight="1">
      <c r="A9" s="621">
        <v>6967</v>
      </c>
      <c r="B9" s="203" t="s">
        <v>137</v>
      </c>
      <c r="C9" s="203">
        <f>C10+C11</f>
        <v>7539</v>
      </c>
      <c r="D9" s="203">
        <v>6243</v>
      </c>
      <c r="E9" s="204">
        <f t="shared" si="0"/>
        <v>1296</v>
      </c>
    </row>
    <row r="10" spans="1:7" s="128" customFormat="1" ht="16.5" customHeight="1">
      <c r="A10" s="621">
        <v>6967</v>
      </c>
      <c r="B10" s="203" t="s">
        <v>651</v>
      </c>
      <c r="C10" s="203">
        <f>'現金流量預計表'!B20</f>
        <v>7539</v>
      </c>
      <c r="D10" s="203">
        <v>6243</v>
      </c>
      <c r="E10" s="204">
        <f t="shared" si="0"/>
        <v>1296</v>
      </c>
      <c r="G10" s="205"/>
    </row>
    <row r="11" spans="1:5" s="128" customFormat="1" ht="16.5" customHeight="1">
      <c r="A11" s="621">
        <v>0</v>
      </c>
      <c r="B11" s="203" t="s">
        <v>652</v>
      </c>
      <c r="C11" s="203">
        <v>0</v>
      </c>
      <c r="D11" s="203">
        <v>0</v>
      </c>
      <c r="E11" s="206">
        <f t="shared" si="0"/>
        <v>0</v>
      </c>
    </row>
    <row r="12" spans="1:5" s="128" customFormat="1" ht="16.5" customHeight="1">
      <c r="A12" s="621">
        <v>86</v>
      </c>
      <c r="B12" s="203" t="s">
        <v>653</v>
      </c>
      <c r="C12" s="203">
        <v>0</v>
      </c>
      <c r="D12" s="203">
        <v>0</v>
      </c>
      <c r="E12" s="206">
        <f t="shared" si="0"/>
        <v>0</v>
      </c>
    </row>
    <row r="13" spans="1:5" s="128" customFormat="1" ht="16.5" customHeight="1">
      <c r="A13" s="621">
        <v>86</v>
      </c>
      <c r="B13" s="203" t="s">
        <v>654</v>
      </c>
      <c r="C13" s="203">
        <v>0</v>
      </c>
      <c r="D13" s="203">
        <v>0</v>
      </c>
      <c r="E13" s="206">
        <f t="shared" si="0"/>
        <v>0</v>
      </c>
    </row>
    <row r="14" spans="1:5" s="128" customFormat="1" ht="16.5" customHeight="1">
      <c r="A14" s="621">
        <v>3580</v>
      </c>
      <c r="B14" s="203" t="s">
        <v>138</v>
      </c>
      <c r="C14" s="203">
        <f>C15+C18+C21</f>
        <v>3856</v>
      </c>
      <c r="D14" s="203">
        <v>4331</v>
      </c>
      <c r="E14" s="204">
        <f t="shared" si="0"/>
        <v>-475</v>
      </c>
    </row>
    <row r="15" spans="1:5" s="128" customFormat="1" ht="16.5" customHeight="1">
      <c r="A15" s="621">
        <v>1997</v>
      </c>
      <c r="B15" s="203" t="s">
        <v>655</v>
      </c>
      <c r="C15" s="203">
        <f>C16-C17</f>
        <v>2895</v>
      </c>
      <c r="D15" s="203">
        <v>2955</v>
      </c>
      <c r="E15" s="204">
        <f t="shared" si="0"/>
        <v>-60</v>
      </c>
    </row>
    <row r="16" spans="1:5" s="128" customFormat="1" ht="16.5" customHeight="1">
      <c r="A16" s="621">
        <v>2327</v>
      </c>
      <c r="B16" s="203" t="s">
        <v>656</v>
      </c>
      <c r="C16" s="203">
        <f>'資產折舊 '!C15</f>
        <v>3426</v>
      </c>
      <c r="D16" s="203">
        <v>3426</v>
      </c>
      <c r="E16" s="206">
        <f t="shared" si="0"/>
        <v>0</v>
      </c>
    </row>
    <row r="17" spans="1:5" s="128" customFormat="1" ht="16.5" customHeight="1">
      <c r="A17" s="621">
        <v>330</v>
      </c>
      <c r="B17" s="207" t="s">
        <v>657</v>
      </c>
      <c r="C17" s="203">
        <f>D17+60</f>
        <v>531</v>
      </c>
      <c r="D17" s="203">
        <v>471</v>
      </c>
      <c r="E17" s="204">
        <f t="shared" si="0"/>
        <v>60</v>
      </c>
    </row>
    <row r="18" spans="1:5" s="128" customFormat="1" ht="16.5" customHeight="1">
      <c r="A18" s="621">
        <v>0</v>
      </c>
      <c r="B18" s="203" t="s">
        <v>658</v>
      </c>
      <c r="C18" s="203">
        <f>C19-C20</f>
        <v>0</v>
      </c>
      <c r="D18" s="203">
        <v>0</v>
      </c>
      <c r="E18" s="206">
        <f t="shared" si="0"/>
        <v>0</v>
      </c>
    </row>
    <row r="19" spans="1:5" s="128" customFormat="1" ht="16.5" customHeight="1">
      <c r="A19" s="621">
        <v>1219</v>
      </c>
      <c r="B19" s="203" t="s">
        <v>659</v>
      </c>
      <c r="C19" s="203">
        <f>'資產折舊 '!D15</f>
        <v>1219</v>
      </c>
      <c r="D19" s="203">
        <v>1219</v>
      </c>
      <c r="E19" s="206">
        <f t="shared" si="0"/>
        <v>0</v>
      </c>
    </row>
    <row r="20" spans="1:5" s="128" customFormat="1" ht="16.5" customHeight="1">
      <c r="A20" s="621">
        <v>1219</v>
      </c>
      <c r="B20" s="207" t="s">
        <v>660</v>
      </c>
      <c r="C20" s="203">
        <f>D20+0</f>
        <v>1219</v>
      </c>
      <c r="D20" s="203">
        <v>1219</v>
      </c>
      <c r="E20" s="206">
        <f t="shared" si="0"/>
        <v>0</v>
      </c>
    </row>
    <row r="21" spans="1:5" s="128" customFormat="1" ht="16.5" customHeight="1">
      <c r="A21" s="621">
        <v>1583</v>
      </c>
      <c r="B21" s="203" t="s">
        <v>661</v>
      </c>
      <c r="C21" s="203">
        <f>C22-C23</f>
        <v>961</v>
      </c>
      <c r="D21" s="203">
        <v>1376</v>
      </c>
      <c r="E21" s="204">
        <f t="shared" si="0"/>
        <v>-415</v>
      </c>
    </row>
    <row r="22" spans="1:5" s="128" customFormat="1" ht="16.5" customHeight="1">
      <c r="A22" s="621">
        <v>5719</v>
      </c>
      <c r="B22" s="203" t="s">
        <v>662</v>
      </c>
      <c r="C22" s="203">
        <f>'資產折舊 '!F15</f>
        <v>7669</v>
      </c>
      <c r="D22" s="203">
        <v>7627</v>
      </c>
      <c r="E22" s="206">
        <f t="shared" si="0"/>
        <v>42</v>
      </c>
    </row>
    <row r="23" spans="1:5" s="128" customFormat="1" ht="16.5" customHeight="1">
      <c r="A23" s="621">
        <v>4136</v>
      </c>
      <c r="B23" s="207" t="s">
        <v>663</v>
      </c>
      <c r="C23" s="203">
        <f>D23+457</f>
        <v>6708</v>
      </c>
      <c r="D23" s="203">
        <v>6251</v>
      </c>
      <c r="E23" s="204">
        <f t="shared" si="0"/>
        <v>457</v>
      </c>
    </row>
    <row r="24" spans="1:5" s="128" customFormat="1" ht="16.5" customHeight="1">
      <c r="A24" s="621">
        <f>A8+A14</f>
        <v>10633</v>
      </c>
      <c r="B24" s="199" t="s">
        <v>139</v>
      </c>
      <c r="C24" s="622">
        <f>C45</f>
        <v>11395</v>
      </c>
      <c r="D24" s="622">
        <v>10574</v>
      </c>
      <c r="E24" s="204">
        <f t="shared" si="0"/>
        <v>821</v>
      </c>
    </row>
    <row r="25" spans="1:5" s="128" customFormat="1" ht="10.5" customHeight="1">
      <c r="A25" s="621"/>
      <c r="B25" s="203"/>
      <c r="C25" s="203"/>
      <c r="D25" s="203"/>
      <c r="E25" s="204"/>
    </row>
    <row r="26" spans="1:5" s="128" customFormat="1" ht="16.5" customHeight="1">
      <c r="A26" s="621">
        <v>577</v>
      </c>
      <c r="B26" s="203" t="s">
        <v>664</v>
      </c>
      <c r="C26" s="203">
        <f>C27+C34</f>
        <v>625</v>
      </c>
      <c r="D26" s="203">
        <v>624</v>
      </c>
      <c r="E26" s="204">
        <f aca="true" t="shared" si="1" ref="E26:E45">C26-D26</f>
        <v>1</v>
      </c>
    </row>
    <row r="27" spans="1:5" s="128" customFormat="1" ht="16.5" customHeight="1">
      <c r="A27" s="621">
        <v>519</v>
      </c>
      <c r="B27" s="203" t="s">
        <v>665</v>
      </c>
      <c r="C27" s="203">
        <f>C28</f>
        <v>522</v>
      </c>
      <c r="D27" s="203">
        <v>521</v>
      </c>
      <c r="E27" s="204">
        <f t="shared" si="1"/>
        <v>1</v>
      </c>
    </row>
    <row r="28" spans="1:5" s="128" customFormat="1" ht="16.5" customHeight="1">
      <c r="A28" s="232">
        <v>519</v>
      </c>
      <c r="B28" s="203" t="s">
        <v>666</v>
      </c>
      <c r="C28" s="203">
        <f>SUM(C29:C33)</f>
        <v>522</v>
      </c>
      <c r="D28" s="203">
        <v>521</v>
      </c>
      <c r="E28" s="204">
        <f t="shared" si="1"/>
        <v>1</v>
      </c>
    </row>
    <row r="29" spans="1:5" s="128" customFormat="1" ht="16.5" customHeight="1">
      <c r="A29" s="621">
        <v>489</v>
      </c>
      <c r="B29" s="203" t="s">
        <v>667</v>
      </c>
      <c r="C29" s="203">
        <v>0</v>
      </c>
      <c r="D29" s="203">
        <v>0</v>
      </c>
      <c r="E29" s="206">
        <f t="shared" si="1"/>
        <v>0</v>
      </c>
    </row>
    <row r="30" spans="1:5" s="128" customFormat="1" ht="16.5" customHeight="1">
      <c r="A30" s="621">
        <v>25</v>
      </c>
      <c r="B30" s="203" t="s">
        <v>668</v>
      </c>
      <c r="C30" s="203">
        <v>57</v>
      </c>
      <c r="D30" s="203">
        <v>58</v>
      </c>
      <c r="E30" s="204">
        <f t="shared" si="1"/>
        <v>-1</v>
      </c>
    </row>
    <row r="31" spans="1:5" s="128" customFormat="1" ht="16.5" customHeight="1">
      <c r="A31" s="621">
        <v>0</v>
      </c>
      <c r="B31" s="203" t="s">
        <v>669</v>
      </c>
      <c r="C31" s="203">
        <v>211</v>
      </c>
      <c r="D31" s="203">
        <v>209</v>
      </c>
      <c r="E31" s="204">
        <f t="shared" si="1"/>
        <v>2</v>
      </c>
    </row>
    <row r="32" spans="1:5" s="128" customFormat="1" ht="16.5" customHeight="1">
      <c r="A32" s="621">
        <v>0</v>
      </c>
      <c r="B32" s="203" t="s">
        <v>670</v>
      </c>
      <c r="C32" s="203">
        <v>242</v>
      </c>
      <c r="D32" s="203">
        <v>242</v>
      </c>
      <c r="E32" s="204">
        <f t="shared" si="1"/>
        <v>0</v>
      </c>
    </row>
    <row r="33" spans="1:5" s="128" customFormat="1" ht="16.5" customHeight="1">
      <c r="A33" s="621">
        <v>5</v>
      </c>
      <c r="B33" s="203" t="s">
        <v>671</v>
      </c>
      <c r="C33" s="203">
        <v>12</v>
      </c>
      <c r="D33" s="203">
        <v>12</v>
      </c>
      <c r="E33" s="206">
        <f t="shared" si="1"/>
        <v>0</v>
      </c>
    </row>
    <row r="34" spans="1:5" s="128" customFormat="1" ht="16.5" customHeight="1">
      <c r="A34" s="621">
        <v>58</v>
      </c>
      <c r="B34" s="203" t="s">
        <v>672</v>
      </c>
      <c r="C34" s="203">
        <f>C35</f>
        <v>103</v>
      </c>
      <c r="D34" s="203">
        <v>103</v>
      </c>
      <c r="E34" s="206">
        <f t="shared" si="1"/>
        <v>0</v>
      </c>
    </row>
    <row r="35" spans="1:5" s="128" customFormat="1" ht="16.5" customHeight="1">
      <c r="A35" s="621">
        <v>58</v>
      </c>
      <c r="B35" s="203" t="s">
        <v>673</v>
      </c>
      <c r="C35" s="203">
        <f>C36</f>
        <v>103</v>
      </c>
      <c r="D35" s="203">
        <v>103</v>
      </c>
      <c r="E35" s="206">
        <f t="shared" si="1"/>
        <v>0</v>
      </c>
    </row>
    <row r="36" spans="1:5" s="128" customFormat="1" ht="16.5" customHeight="1">
      <c r="A36" s="621">
        <v>58</v>
      </c>
      <c r="B36" s="203" t="s">
        <v>674</v>
      </c>
      <c r="C36" s="203">
        <v>103</v>
      </c>
      <c r="D36" s="203">
        <v>103</v>
      </c>
      <c r="E36" s="206">
        <f t="shared" si="1"/>
        <v>0</v>
      </c>
    </row>
    <row r="37" spans="1:5" s="128" customFormat="1" ht="16.5" customHeight="1">
      <c r="A37" s="621">
        <v>10056</v>
      </c>
      <c r="B37" s="203" t="s">
        <v>675</v>
      </c>
      <c r="C37" s="203">
        <f>C38+C41</f>
        <v>10770</v>
      </c>
      <c r="D37" s="203">
        <v>9950</v>
      </c>
      <c r="E37" s="204">
        <f t="shared" si="1"/>
        <v>820</v>
      </c>
    </row>
    <row r="38" spans="1:5" s="128" customFormat="1" ht="16.5" customHeight="1">
      <c r="A38" s="621">
        <v>3389</v>
      </c>
      <c r="B38" s="203" t="s">
        <v>676</v>
      </c>
      <c r="C38" s="203">
        <v>3389</v>
      </c>
      <c r="D38" s="203">
        <v>3389</v>
      </c>
      <c r="E38" s="206">
        <f t="shared" si="1"/>
        <v>0</v>
      </c>
    </row>
    <row r="39" spans="1:5" s="128" customFormat="1" ht="16.5" customHeight="1">
      <c r="A39" s="621">
        <v>3389</v>
      </c>
      <c r="B39" s="203" t="s">
        <v>677</v>
      </c>
      <c r="C39" s="203">
        <v>3389</v>
      </c>
      <c r="D39" s="203">
        <v>3389</v>
      </c>
      <c r="E39" s="206">
        <f t="shared" si="1"/>
        <v>0</v>
      </c>
    </row>
    <row r="40" spans="1:5" s="128" customFormat="1" ht="16.5" customHeight="1">
      <c r="A40" s="621">
        <v>3389</v>
      </c>
      <c r="B40" s="203" t="s">
        <v>678</v>
      </c>
      <c r="C40" s="203">
        <v>3389</v>
      </c>
      <c r="D40" s="203">
        <v>3389</v>
      </c>
      <c r="E40" s="206">
        <f t="shared" si="1"/>
        <v>0</v>
      </c>
    </row>
    <row r="41" spans="1:5" s="128" customFormat="1" ht="16.5" customHeight="1">
      <c r="A41" s="621">
        <v>6667</v>
      </c>
      <c r="B41" s="203" t="s">
        <v>679</v>
      </c>
      <c r="C41" s="240">
        <f>C42</f>
        <v>7381</v>
      </c>
      <c r="D41" s="240">
        <v>6561</v>
      </c>
      <c r="E41" s="204">
        <f t="shared" si="1"/>
        <v>820</v>
      </c>
    </row>
    <row r="42" spans="1:5" s="128" customFormat="1" ht="16.5" customHeight="1">
      <c r="A42" s="621">
        <v>6667</v>
      </c>
      <c r="B42" s="203" t="s">
        <v>680</v>
      </c>
      <c r="C42" s="203">
        <f>C43+C44</f>
        <v>7381</v>
      </c>
      <c r="D42" s="203">
        <v>6561</v>
      </c>
      <c r="E42" s="204">
        <f t="shared" si="1"/>
        <v>820</v>
      </c>
    </row>
    <row r="43" spans="1:5" s="128" customFormat="1" ht="16.5" customHeight="1">
      <c r="A43" s="621">
        <v>6667</v>
      </c>
      <c r="B43" s="203" t="s">
        <v>681</v>
      </c>
      <c r="C43" s="203">
        <v>6561</v>
      </c>
      <c r="D43" s="203">
        <v>6543</v>
      </c>
      <c r="E43" s="204">
        <f t="shared" si="1"/>
        <v>18</v>
      </c>
    </row>
    <row r="44" spans="1:5" s="128" customFormat="1" ht="16.5" customHeight="1">
      <c r="A44" s="621">
        <v>0</v>
      </c>
      <c r="B44" s="203" t="s">
        <v>682</v>
      </c>
      <c r="C44" s="203">
        <f>'收支餘絀表'!D22</f>
        <v>820</v>
      </c>
      <c r="D44" s="203">
        <v>18</v>
      </c>
      <c r="E44" s="204">
        <f t="shared" si="1"/>
        <v>802</v>
      </c>
    </row>
    <row r="45" spans="1:5" s="128" customFormat="1" ht="16.5" customHeight="1" thickBot="1">
      <c r="A45" s="623">
        <f>A26+A37</f>
        <v>10633</v>
      </c>
      <c r="B45" s="208" t="s">
        <v>683</v>
      </c>
      <c r="C45" s="208">
        <f>C37+C26</f>
        <v>11395</v>
      </c>
      <c r="D45" s="208">
        <v>10574</v>
      </c>
      <c r="E45" s="209">
        <f t="shared" si="1"/>
        <v>821</v>
      </c>
    </row>
    <row r="46" ht="16.5"/>
    <row r="47" ht="16.5"/>
  </sheetData>
  <sheetProtection/>
  <mergeCells count="6">
    <mergeCell ref="B5:B6"/>
    <mergeCell ref="E5:E6"/>
    <mergeCell ref="A1:E1"/>
    <mergeCell ref="A2:E2"/>
    <mergeCell ref="A3:E3"/>
    <mergeCell ref="A4:E4"/>
  </mergeCells>
  <printOptions/>
  <pageMargins left="0.7480314960629921" right="0.5511811023622047" top="0.5905511811023623" bottom="0.5905511811023623" header="0.5118110236220472" footer="0.5118110236220472"/>
  <pageSetup horizontalDpi="600" verticalDpi="600" orientation="portrait" paperSize="9" r:id="rId3"/>
  <headerFooter alignWithMargins="0">
    <oddFooter>&amp;C4-20</oddFooter>
  </headerFooter>
  <legacyDrawing r:id="rId2"/>
</worksheet>
</file>

<file path=xl/worksheets/sheet19.xml><?xml version="1.0" encoding="utf-8"?>
<worksheet xmlns="http://schemas.openxmlformats.org/spreadsheetml/2006/main" xmlns:r="http://schemas.openxmlformats.org/officeDocument/2006/relationships">
  <sheetPr>
    <tabColor indexed="27"/>
  </sheetPr>
  <dimension ref="A1:G34"/>
  <sheetViews>
    <sheetView zoomScalePageLayoutView="0" workbookViewId="0" topLeftCell="A1">
      <selection activeCell="D9" sqref="D9"/>
    </sheetView>
  </sheetViews>
  <sheetFormatPr defaultColWidth="9.00390625" defaultRowHeight="16.5"/>
  <cols>
    <col min="1" max="1" width="23.625" style="4" customWidth="1"/>
    <col min="2" max="2" width="5.625" style="4" customWidth="1"/>
    <col min="3" max="3" width="8.625" style="4" customWidth="1"/>
    <col min="4" max="5" width="15.625" style="4" customWidth="1"/>
    <col min="6" max="6" width="19.125" style="4" customWidth="1"/>
    <col min="7" max="16384" width="9.00390625" style="4" customWidth="1"/>
  </cols>
  <sheetData>
    <row r="1" spans="1:6" s="2" customFormat="1" ht="21" customHeight="1">
      <c r="A1" s="888" t="s">
        <v>543</v>
      </c>
      <c r="B1" s="889"/>
      <c r="C1" s="889"/>
      <c r="D1" s="889"/>
      <c r="E1" s="889"/>
      <c r="F1" s="889"/>
    </row>
    <row r="2" spans="1:6" s="5" customFormat="1" ht="21" customHeight="1">
      <c r="A2" s="888" t="s">
        <v>544</v>
      </c>
      <c r="B2" s="889"/>
      <c r="C2" s="889"/>
      <c r="D2" s="889"/>
      <c r="E2" s="889"/>
      <c r="F2" s="889"/>
    </row>
    <row r="3" spans="1:6" s="1" customFormat="1" ht="25.5" customHeight="1">
      <c r="A3" s="890" t="s">
        <v>708</v>
      </c>
      <c r="B3" s="889"/>
      <c r="C3" s="889"/>
      <c r="D3" s="889"/>
      <c r="E3" s="889"/>
      <c r="F3" s="889"/>
    </row>
    <row r="4" spans="1:6" ht="23.25" customHeight="1" thickBot="1">
      <c r="A4" s="891" t="s">
        <v>789</v>
      </c>
      <c r="B4" s="891"/>
      <c r="C4" s="891"/>
      <c r="D4" s="891"/>
      <c r="E4" s="891"/>
      <c r="F4" s="891"/>
    </row>
    <row r="5" spans="1:6" ht="39.75" customHeight="1">
      <c r="A5" s="580" t="s">
        <v>545</v>
      </c>
      <c r="B5" s="484" t="s">
        <v>125</v>
      </c>
      <c r="C5" s="484" t="s">
        <v>140</v>
      </c>
      <c r="D5" s="484" t="s">
        <v>141</v>
      </c>
      <c r="E5" s="484" t="s">
        <v>142</v>
      </c>
      <c r="F5" s="561" t="s">
        <v>106</v>
      </c>
    </row>
    <row r="6" spans="1:6" ht="22.5" customHeight="1">
      <c r="A6" s="624" t="s">
        <v>95</v>
      </c>
      <c r="B6" s="625"/>
      <c r="C6" s="625"/>
      <c r="D6" s="625"/>
      <c r="E6" s="625">
        <f>E7</f>
        <v>10199</v>
      </c>
      <c r="F6" s="626"/>
    </row>
    <row r="7" spans="1:6" ht="22.5" customHeight="1">
      <c r="A7" s="627" t="s">
        <v>546</v>
      </c>
      <c r="B7" s="330"/>
      <c r="C7" s="330"/>
      <c r="D7" s="330"/>
      <c r="E7" s="330">
        <f>'成本明細 '!E9</f>
        <v>10199</v>
      </c>
      <c r="F7" s="332"/>
    </row>
    <row r="8" spans="1:6" ht="22.5" customHeight="1">
      <c r="A8" s="627" t="s">
        <v>96</v>
      </c>
      <c r="B8" s="330"/>
      <c r="C8" s="330"/>
      <c r="D8" s="330"/>
      <c r="E8" s="330">
        <v>10497</v>
      </c>
      <c r="F8" s="332"/>
    </row>
    <row r="9" spans="1:6" ht="22.5" customHeight="1">
      <c r="A9" s="627" t="s">
        <v>546</v>
      </c>
      <c r="B9" s="330"/>
      <c r="C9" s="330"/>
      <c r="D9" s="323"/>
      <c r="E9" s="323">
        <v>10497</v>
      </c>
      <c r="F9" s="332"/>
    </row>
    <row r="10" spans="1:7" ht="22.5" customHeight="1">
      <c r="A10" s="627" t="s">
        <v>93</v>
      </c>
      <c r="B10" s="330"/>
      <c r="C10" s="330"/>
      <c r="D10" s="323"/>
      <c r="E10" s="628">
        <v>6873</v>
      </c>
      <c r="F10" s="332"/>
      <c r="G10" s="84"/>
    </row>
    <row r="11" spans="1:6" ht="22.5" customHeight="1">
      <c r="A11" s="627" t="s">
        <v>546</v>
      </c>
      <c r="B11" s="330"/>
      <c r="C11" s="330"/>
      <c r="D11" s="323"/>
      <c r="E11" s="629">
        <v>6873</v>
      </c>
      <c r="F11" s="332"/>
    </row>
    <row r="12" spans="1:6" ht="22.5" customHeight="1">
      <c r="A12" s="627" t="s">
        <v>815</v>
      </c>
      <c r="B12" s="330"/>
      <c r="C12" s="330"/>
      <c r="D12" s="330"/>
      <c r="E12" s="330">
        <v>8272</v>
      </c>
      <c r="F12" s="332"/>
    </row>
    <row r="13" spans="1:6" ht="22.5" customHeight="1">
      <c r="A13" s="627" t="s">
        <v>546</v>
      </c>
      <c r="B13" s="330"/>
      <c r="C13" s="330"/>
      <c r="D13" s="330"/>
      <c r="E13" s="330">
        <v>8272</v>
      </c>
      <c r="F13" s="332"/>
    </row>
    <row r="14" spans="1:6" ht="22.5" customHeight="1">
      <c r="A14" s="627" t="s">
        <v>715</v>
      </c>
      <c r="B14" s="330"/>
      <c r="C14" s="330"/>
      <c r="D14" s="330"/>
      <c r="E14" s="330">
        <v>7980</v>
      </c>
      <c r="F14" s="332"/>
    </row>
    <row r="15" spans="1:6" ht="22.5" customHeight="1">
      <c r="A15" s="627" t="s">
        <v>546</v>
      </c>
      <c r="B15" s="330"/>
      <c r="C15" s="330"/>
      <c r="D15" s="330"/>
      <c r="E15" s="330">
        <v>7980</v>
      </c>
      <c r="F15" s="332"/>
    </row>
    <row r="16" spans="1:6" ht="22.5" customHeight="1">
      <c r="A16" s="16"/>
      <c r="B16" s="15"/>
      <c r="C16" s="15"/>
      <c r="D16" s="15"/>
      <c r="E16" s="15"/>
      <c r="F16" s="17"/>
    </row>
    <row r="17" spans="1:6" ht="22.5" customHeight="1">
      <c r="A17" s="16"/>
      <c r="B17" s="15"/>
      <c r="C17" s="15"/>
      <c r="D17" s="15"/>
      <c r="E17" s="15"/>
      <c r="F17" s="17"/>
    </row>
    <row r="18" spans="1:6" ht="22.5" customHeight="1">
      <c r="A18" s="16"/>
      <c r="B18" s="15"/>
      <c r="C18" s="15"/>
      <c r="D18" s="15"/>
      <c r="E18" s="15"/>
      <c r="F18" s="17"/>
    </row>
    <row r="19" spans="1:6" ht="22.5" customHeight="1">
      <c r="A19" s="16"/>
      <c r="B19" s="15"/>
      <c r="C19" s="15"/>
      <c r="D19" s="15"/>
      <c r="E19" s="15"/>
      <c r="F19" s="17"/>
    </row>
    <row r="20" spans="1:6" ht="22.5" customHeight="1">
      <c r="A20" s="16"/>
      <c r="B20" s="15"/>
      <c r="C20" s="15"/>
      <c r="D20" s="15"/>
      <c r="E20" s="15"/>
      <c r="F20" s="17"/>
    </row>
    <row r="21" spans="1:6" ht="22.5" customHeight="1">
      <c r="A21" s="16"/>
      <c r="B21" s="15"/>
      <c r="C21" s="15"/>
      <c r="D21" s="15"/>
      <c r="E21" s="15"/>
      <c r="F21" s="17"/>
    </row>
    <row r="22" spans="1:6" ht="22.5" customHeight="1">
      <c r="A22" s="16"/>
      <c r="B22" s="15"/>
      <c r="C22" s="15"/>
      <c r="D22" s="15"/>
      <c r="E22" s="15"/>
      <c r="F22" s="17"/>
    </row>
    <row r="23" spans="1:6" ht="22.5" customHeight="1">
      <c r="A23" s="16"/>
      <c r="B23" s="15"/>
      <c r="C23" s="15"/>
      <c r="D23" s="15"/>
      <c r="E23" s="15"/>
      <c r="F23" s="17"/>
    </row>
    <row r="24" spans="1:6" ht="22.5" customHeight="1">
      <c r="A24" s="16"/>
      <c r="B24" s="15"/>
      <c r="C24" s="15"/>
      <c r="D24" s="15"/>
      <c r="E24" s="15"/>
      <c r="F24" s="17"/>
    </row>
    <row r="25" spans="1:6" ht="22.5" customHeight="1">
      <c r="A25" s="16"/>
      <c r="B25" s="15"/>
      <c r="C25" s="15"/>
      <c r="D25" s="15"/>
      <c r="E25" s="15"/>
      <c r="F25" s="17"/>
    </row>
    <row r="26" spans="1:6" ht="22.5" customHeight="1">
      <c r="A26" s="16"/>
      <c r="B26" s="15"/>
      <c r="C26" s="15"/>
      <c r="D26" s="15"/>
      <c r="E26" s="15"/>
      <c r="F26" s="17"/>
    </row>
    <row r="27" spans="1:6" ht="22.5" customHeight="1">
      <c r="A27" s="16"/>
      <c r="B27" s="15"/>
      <c r="C27" s="15"/>
      <c r="D27" s="15"/>
      <c r="E27" s="15"/>
      <c r="F27" s="17"/>
    </row>
    <row r="28" spans="1:6" ht="22.5" customHeight="1">
      <c r="A28" s="16"/>
      <c r="B28" s="15"/>
      <c r="C28" s="15"/>
      <c r="D28" s="15"/>
      <c r="E28" s="15"/>
      <c r="F28" s="17"/>
    </row>
    <row r="29" spans="1:6" ht="22.5" customHeight="1">
      <c r="A29" s="16"/>
      <c r="B29" s="15"/>
      <c r="C29" s="15"/>
      <c r="D29" s="15"/>
      <c r="E29" s="15"/>
      <c r="F29" s="17"/>
    </row>
    <row r="30" spans="1:6" ht="22.5" customHeight="1">
      <c r="A30" s="16"/>
      <c r="B30" s="15"/>
      <c r="C30" s="15"/>
      <c r="D30" s="15"/>
      <c r="E30" s="15"/>
      <c r="F30" s="17"/>
    </row>
    <row r="31" spans="1:6" ht="22.5" customHeight="1">
      <c r="A31" s="16"/>
      <c r="B31" s="15"/>
      <c r="C31" s="15"/>
      <c r="D31" s="15"/>
      <c r="E31" s="15"/>
      <c r="F31" s="17"/>
    </row>
    <row r="32" spans="1:6" ht="22.5" customHeight="1">
      <c r="A32" s="16"/>
      <c r="B32" s="15"/>
      <c r="C32" s="15"/>
      <c r="D32" s="15"/>
      <c r="E32" s="15"/>
      <c r="F32" s="17"/>
    </row>
    <row r="33" spans="1:6" ht="22.5" customHeight="1">
      <c r="A33" s="16"/>
      <c r="B33" s="15"/>
      <c r="C33" s="15"/>
      <c r="D33" s="15"/>
      <c r="E33" s="15"/>
      <c r="F33" s="17"/>
    </row>
    <row r="34" spans="1:6" ht="22.5" customHeight="1" thickBot="1">
      <c r="A34" s="18"/>
      <c r="B34" s="19"/>
      <c r="C34" s="19"/>
      <c r="D34" s="19"/>
      <c r="E34" s="19"/>
      <c r="F34" s="20"/>
    </row>
  </sheetData>
  <sheetProtection/>
  <mergeCells count="4">
    <mergeCell ref="A1:F1"/>
    <mergeCell ref="A2:F2"/>
    <mergeCell ref="A3:F3"/>
    <mergeCell ref="A4:F4"/>
  </mergeCells>
  <printOptions/>
  <pageMargins left="0.7480314960629921" right="0.5511811023622047" top="0.5905511811023623" bottom="0.5905511811023623" header="0.5118110236220472" footer="0.5118110236220472"/>
  <pageSetup horizontalDpi="600" verticalDpi="600" orientation="portrait" paperSize="9" r:id="rId1"/>
  <headerFooter alignWithMargins="0">
    <oddFooter>&amp;C4-21</oddFooter>
  </headerFooter>
</worksheet>
</file>

<file path=xl/worksheets/sheet2.xml><?xml version="1.0" encoding="utf-8"?>
<worksheet xmlns="http://schemas.openxmlformats.org/spreadsheetml/2006/main" xmlns:r="http://schemas.openxmlformats.org/officeDocument/2006/relationships">
  <sheetPr>
    <tabColor rgb="FFFFFF00"/>
  </sheetPr>
  <dimension ref="A1:G37"/>
  <sheetViews>
    <sheetView zoomScalePageLayoutView="0" workbookViewId="0" topLeftCell="A16">
      <selection activeCell="A4" sqref="A4:G4"/>
    </sheetView>
  </sheetViews>
  <sheetFormatPr defaultColWidth="9.00390625" defaultRowHeight="16.5"/>
  <cols>
    <col min="1" max="1" width="4.50390625" style="3" customWidth="1"/>
    <col min="2" max="2" width="5.25390625" style="3" customWidth="1"/>
    <col min="3" max="5" width="15.625" style="3" customWidth="1"/>
    <col min="6" max="6" width="18.875" style="3" customWidth="1"/>
    <col min="7" max="7" width="12.75390625" style="3" customWidth="1"/>
    <col min="8" max="16384" width="9.00390625" style="3" customWidth="1"/>
  </cols>
  <sheetData>
    <row r="1" spans="1:7" ht="21" customHeight="1">
      <c r="A1" s="719" t="s">
        <v>434</v>
      </c>
      <c r="B1" s="719"/>
      <c r="C1" s="719"/>
      <c r="D1" s="719"/>
      <c r="E1" s="719"/>
      <c r="F1" s="719"/>
      <c r="G1" s="719"/>
    </row>
    <row r="2" spans="1:7" ht="21" customHeight="1">
      <c r="A2" s="719" t="s">
        <v>435</v>
      </c>
      <c r="B2" s="719"/>
      <c r="C2" s="719"/>
      <c r="D2" s="719"/>
      <c r="E2" s="719"/>
      <c r="F2" s="719"/>
      <c r="G2" s="719"/>
    </row>
    <row r="3" spans="1:7" ht="25.5">
      <c r="A3" s="716" t="s">
        <v>453</v>
      </c>
      <c r="B3" s="716"/>
      <c r="C3" s="716"/>
      <c r="D3" s="716"/>
      <c r="E3" s="716"/>
      <c r="F3" s="716"/>
      <c r="G3" s="716"/>
    </row>
    <row r="4" spans="1:7" ht="23.25" customHeight="1" thickBot="1">
      <c r="A4" s="720" t="s">
        <v>787</v>
      </c>
      <c r="B4" s="720"/>
      <c r="C4" s="720"/>
      <c r="D4" s="720"/>
      <c r="E4" s="720"/>
      <c r="F4" s="720"/>
      <c r="G4" s="720"/>
    </row>
    <row r="5" spans="1:7" ht="11.25" customHeight="1">
      <c r="A5" s="25"/>
      <c r="B5" s="26"/>
      <c r="C5" s="26"/>
      <c r="D5" s="26"/>
      <c r="E5" s="26"/>
      <c r="F5" s="26"/>
      <c r="G5" s="27"/>
    </row>
    <row r="6" spans="1:7" ht="25.5" customHeight="1">
      <c r="A6" s="28" t="s">
        <v>436</v>
      </c>
      <c r="B6" s="21"/>
      <c r="C6" s="21"/>
      <c r="D6" s="21"/>
      <c r="E6" s="21"/>
      <c r="F6" s="21"/>
      <c r="G6" s="30" t="s">
        <v>463</v>
      </c>
    </row>
    <row r="7" spans="1:7" ht="25.5" customHeight="1">
      <c r="A7" s="28" t="s">
        <v>713</v>
      </c>
      <c r="B7" s="22"/>
      <c r="C7" s="22"/>
      <c r="D7" s="22"/>
      <c r="E7" s="22"/>
      <c r="F7" s="22"/>
      <c r="G7" s="127"/>
    </row>
    <row r="8" spans="1:7" ht="25.5" customHeight="1">
      <c r="A8" s="28"/>
      <c r="B8" s="23" t="s">
        <v>775</v>
      </c>
      <c r="C8" s="23"/>
      <c r="D8" s="22"/>
      <c r="E8" s="22"/>
      <c r="F8" s="22"/>
      <c r="G8" s="30" t="s">
        <v>464</v>
      </c>
    </row>
    <row r="9" spans="1:7" ht="25.5" customHeight="1">
      <c r="A9" s="28"/>
      <c r="B9" s="23" t="s">
        <v>437</v>
      </c>
      <c r="C9" s="22"/>
      <c r="D9" s="22"/>
      <c r="E9" s="22"/>
      <c r="F9" s="22"/>
      <c r="G9" s="30">
        <v>6</v>
      </c>
    </row>
    <row r="10" spans="1:7" ht="25.5" customHeight="1">
      <c r="A10" s="28"/>
      <c r="B10" s="23" t="s">
        <v>438</v>
      </c>
      <c r="C10" s="22"/>
      <c r="D10" s="22"/>
      <c r="E10" s="22"/>
      <c r="F10" s="22"/>
      <c r="G10" s="30">
        <v>7</v>
      </c>
    </row>
    <row r="11" spans="1:7" ht="25.5" customHeight="1">
      <c r="A11" s="28" t="s">
        <v>439</v>
      </c>
      <c r="B11" s="22"/>
      <c r="C11" s="22"/>
      <c r="D11" s="22"/>
      <c r="E11" s="22"/>
      <c r="F11" s="22"/>
      <c r="G11" s="29" t="s">
        <v>440</v>
      </c>
    </row>
    <row r="12" spans="1:7" ht="25.5" customHeight="1">
      <c r="A12" s="28"/>
      <c r="B12" s="23" t="s">
        <v>441</v>
      </c>
      <c r="C12" s="22"/>
      <c r="D12" s="22"/>
      <c r="E12" s="22"/>
      <c r="F12" s="22"/>
      <c r="G12" s="29" t="s">
        <v>440</v>
      </c>
    </row>
    <row r="13" spans="1:7" ht="25.5" customHeight="1">
      <c r="A13" s="28"/>
      <c r="B13" s="23"/>
      <c r="C13" s="23" t="s">
        <v>442</v>
      </c>
      <c r="D13" s="22"/>
      <c r="E13" s="22"/>
      <c r="F13" s="22"/>
      <c r="G13" s="30">
        <v>8</v>
      </c>
    </row>
    <row r="14" spans="1:7" ht="25.5" customHeight="1">
      <c r="A14" s="28"/>
      <c r="B14" s="23"/>
      <c r="C14" s="23" t="s">
        <v>443</v>
      </c>
      <c r="D14" s="22"/>
      <c r="E14" s="22"/>
      <c r="F14" s="22"/>
      <c r="G14" s="30">
        <v>9</v>
      </c>
    </row>
    <row r="15" spans="1:7" ht="25.5" customHeight="1">
      <c r="A15" s="28"/>
      <c r="B15" s="23"/>
      <c r="C15" s="23" t="s">
        <v>444</v>
      </c>
      <c r="D15" s="22"/>
      <c r="E15" s="22"/>
      <c r="F15" s="22"/>
      <c r="G15" s="30" t="s">
        <v>445</v>
      </c>
    </row>
    <row r="16" spans="1:7" ht="25.5" customHeight="1">
      <c r="A16" s="28"/>
      <c r="B16" s="23"/>
      <c r="C16" s="23" t="s">
        <v>446</v>
      </c>
      <c r="D16" s="22"/>
      <c r="E16" s="22"/>
      <c r="F16" s="22"/>
      <c r="G16" s="30" t="s">
        <v>447</v>
      </c>
    </row>
    <row r="17" spans="1:7" ht="25.5" customHeight="1">
      <c r="A17" s="28"/>
      <c r="B17" s="23" t="s">
        <v>448</v>
      </c>
      <c r="C17" s="22"/>
      <c r="D17" s="22"/>
      <c r="E17" s="22"/>
      <c r="F17" s="22"/>
      <c r="G17" s="30"/>
    </row>
    <row r="18" spans="1:7" ht="25.5" customHeight="1">
      <c r="A18" s="28"/>
      <c r="B18" s="23"/>
      <c r="C18" s="23" t="s">
        <v>449</v>
      </c>
      <c r="D18" s="22"/>
      <c r="E18" s="22"/>
      <c r="F18" s="22"/>
      <c r="G18" s="30">
        <v>16</v>
      </c>
    </row>
    <row r="19" spans="1:7" ht="25.5" customHeight="1">
      <c r="A19" s="28"/>
      <c r="B19" s="23"/>
      <c r="C19" s="23" t="s">
        <v>450</v>
      </c>
      <c r="D19" s="22"/>
      <c r="E19" s="22"/>
      <c r="F19" s="22"/>
      <c r="G19" s="30">
        <v>17</v>
      </c>
    </row>
    <row r="20" spans="1:7" ht="25.5" customHeight="1">
      <c r="A20" s="28"/>
      <c r="B20" s="23"/>
      <c r="C20" s="23" t="s">
        <v>451</v>
      </c>
      <c r="D20" s="22"/>
      <c r="E20" s="22"/>
      <c r="F20" s="22"/>
      <c r="G20" s="30">
        <v>18</v>
      </c>
    </row>
    <row r="21" spans="1:7" ht="25.5" customHeight="1">
      <c r="A21" s="28"/>
      <c r="B21" s="23"/>
      <c r="C21" s="23" t="s">
        <v>452</v>
      </c>
      <c r="D21" s="22"/>
      <c r="E21" s="22"/>
      <c r="F21" s="22"/>
      <c r="G21" s="30">
        <v>19</v>
      </c>
    </row>
    <row r="22" spans="1:7" ht="25.5" customHeight="1">
      <c r="A22" s="28" t="s">
        <v>686</v>
      </c>
      <c r="B22" s="22"/>
      <c r="C22" s="22"/>
      <c r="D22" s="22"/>
      <c r="E22" s="22"/>
      <c r="F22" s="22"/>
      <c r="G22" s="29" t="s">
        <v>687</v>
      </c>
    </row>
    <row r="23" spans="1:7" ht="25.5" customHeight="1">
      <c r="A23" s="28"/>
      <c r="B23" s="23" t="s">
        <v>688</v>
      </c>
      <c r="C23" s="22"/>
      <c r="D23" s="22"/>
      <c r="E23" s="22"/>
      <c r="F23" s="22"/>
      <c r="G23" s="30">
        <v>20</v>
      </c>
    </row>
    <row r="24" spans="1:7" ht="25.5" customHeight="1">
      <c r="A24" s="31"/>
      <c r="B24" s="23" t="s">
        <v>714</v>
      </c>
      <c r="C24" s="22"/>
      <c r="D24" s="22"/>
      <c r="E24" s="22"/>
      <c r="F24" s="22"/>
      <c r="G24" s="30">
        <v>21</v>
      </c>
    </row>
    <row r="25" spans="1:7" ht="25.5" customHeight="1">
      <c r="A25" s="31"/>
      <c r="B25" s="23" t="s">
        <v>689</v>
      </c>
      <c r="C25" s="22"/>
      <c r="D25" s="22"/>
      <c r="E25" s="22"/>
      <c r="F25" s="22"/>
      <c r="G25" s="30">
        <v>22</v>
      </c>
    </row>
    <row r="26" spans="1:7" ht="25.5" customHeight="1">
      <c r="A26" s="31"/>
      <c r="B26" s="23" t="s">
        <v>690</v>
      </c>
      <c r="C26" s="22"/>
      <c r="D26" s="22"/>
      <c r="E26" s="22"/>
      <c r="F26" s="22"/>
      <c r="G26" s="30">
        <v>23</v>
      </c>
    </row>
    <row r="27" spans="1:7" ht="25.5" customHeight="1">
      <c r="A27" s="31"/>
      <c r="B27" s="23" t="s">
        <v>691</v>
      </c>
      <c r="C27" s="22"/>
      <c r="D27" s="22"/>
      <c r="E27" s="22"/>
      <c r="F27" s="22"/>
      <c r="G27" s="30">
        <v>24</v>
      </c>
    </row>
    <row r="28" spans="1:7" ht="25.5" customHeight="1" hidden="1">
      <c r="A28" s="28"/>
      <c r="B28" s="23"/>
      <c r="C28" s="22"/>
      <c r="D28" s="22"/>
      <c r="E28" s="22"/>
      <c r="F28" s="22"/>
      <c r="G28" s="30"/>
    </row>
    <row r="29" spans="1:7" ht="25.5" customHeight="1" hidden="1">
      <c r="A29" s="31"/>
      <c r="B29" s="23"/>
      <c r="C29" s="22"/>
      <c r="D29" s="22"/>
      <c r="E29" s="22"/>
      <c r="F29" s="22"/>
      <c r="G29" s="30"/>
    </row>
    <row r="30" spans="1:7" ht="25.5" customHeight="1" hidden="1">
      <c r="A30" s="28"/>
      <c r="B30" s="22"/>
      <c r="C30" s="22"/>
      <c r="D30" s="22"/>
      <c r="E30" s="22"/>
      <c r="F30" s="22"/>
      <c r="G30" s="29"/>
    </row>
    <row r="31" spans="1:7" ht="25.5" customHeight="1" hidden="1">
      <c r="A31" s="28"/>
      <c r="B31" s="23"/>
      <c r="C31" s="22"/>
      <c r="D31" s="22"/>
      <c r="E31" s="22"/>
      <c r="F31" s="22"/>
      <c r="G31" s="30"/>
    </row>
    <row r="32" spans="1:7" ht="25.5" customHeight="1" hidden="1">
      <c r="A32" s="31"/>
      <c r="B32" s="23"/>
      <c r="C32" s="22"/>
      <c r="D32" s="22"/>
      <c r="E32" s="22"/>
      <c r="F32" s="22"/>
      <c r="G32" s="30"/>
    </row>
    <row r="33" spans="1:7" ht="25.5" customHeight="1">
      <c r="A33" s="31"/>
      <c r="B33" s="23"/>
      <c r="C33" s="22"/>
      <c r="D33" s="22"/>
      <c r="E33" s="22"/>
      <c r="F33" s="22"/>
      <c r="G33" s="30"/>
    </row>
    <row r="34" spans="1:7" ht="25.5" customHeight="1">
      <c r="A34" s="31"/>
      <c r="B34" s="23"/>
      <c r="C34" s="22"/>
      <c r="D34" s="22"/>
      <c r="E34" s="22"/>
      <c r="F34" s="22"/>
      <c r="G34" s="30"/>
    </row>
    <row r="35" spans="1:7" ht="17.25">
      <c r="A35" s="31"/>
      <c r="B35" s="23"/>
      <c r="C35" s="22"/>
      <c r="D35" s="22"/>
      <c r="E35" s="22"/>
      <c r="F35" s="22"/>
      <c r="G35" s="29"/>
    </row>
    <row r="36" spans="1:7" ht="41.25" customHeight="1" thickBot="1">
      <c r="A36" s="32"/>
      <c r="B36" s="11"/>
      <c r="C36" s="11"/>
      <c r="D36" s="11"/>
      <c r="E36" s="11"/>
      <c r="F36" s="11"/>
      <c r="G36" s="33"/>
    </row>
    <row r="37" ht="19.5">
      <c r="A37" s="24"/>
    </row>
  </sheetData>
  <sheetProtection/>
  <mergeCells count="4">
    <mergeCell ref="A2:G2"/>
    <mergeCell ref="A3:G3"/>
    <mergeCell ref="A4:G4"/>
    <mergeCell ref="A1:G1"/>
  </mergeCells>
  <printOptions/>
  <pageMargins left="0.7480314960629921" right="0.5511811023622047" top="0.5905511811023623" bottom="0.5905511811023623"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12"/>
  </sheetPr>
  <dimension ref="A1:O38"/>
  <sheetViews>
    <sheetView workbookViewId="0" topLeftCell="A1">
      <selection activeCell="A3" sqref="A3:E3"/>
    </sheetView>
  </sheetViews>
  <sheetFormatPr defaultColWidth="9.00390625" defaultRowHeight="16.5"/>
  <cols>
    <col min="1" max="4" width="18.625" style="7" customWidth="1"/>
    <col min="5" max="5" width="26.00390625" style="7" customWidth="1"/>
    <col min="6" max="16384" width="9.00390625" style="7" customWidth="1"/>
  </cols>
  <sheetData>
    <row r="1" spans="1:5" s="12" customFormat="1" ht="25.5" customHeight="1">
      <c r="A1" s="663" t="s">
        <v>692</v>
      </c>
      <c r="B1" s="664"/>
      <c r="C1" s="664"/>
      <c r="D1" s="664"/>
      <c r="E1" s="664"/>
    </row>
    <row r="2" spans="1:5" s="13" customFormat="1" ht="21" customHeight="1">
      <c r="A2" s="663" t="s">
        <v>684</v>
      </c>
      <c r="B2" s="664"/>
      <c r="C2" s="664"/>
      <c r="D2" s="664"/>
      <c r="E2" s="664"/>
    </row>
    <row r="3" spans="1:5" s="14" customFormat="1" ht="24.75" customHeight="1">
      <c r="A3" s="665" t="s">
        <v>143</v>
      </c>
      <c r="B3" s="664"/>
      <c r="C3" s="664"/>
      <c r="D3" s="664"/>
      <c r="E3" s="664"/>
    </row>
    <row r="4" spans="1:5" ht="27" customHeight="1" thickBot="1">
      <c r="A4" s="667" t="s">
        <v>8</v>
      </c>
      <c r="B4" s="667"/>
      <c r="C4" s="667"/>
      <c r="D4" s="667"/>
      <c r="E4" s="667"/>
    </row>
    <row r="5" spans="1:5" ht="32.25" customHeight="1">
      <c r="A5" s="580" t="s">
        <v>144</v>
      </c>
      <c r="B5" s="630" t="s">
        <v>685</v>
      </c>
      <c r="C5" s="539" t="s">
        <v>10</v>
      </c>
      <c r="D5" s="630" t="s">
        <v>11</v>
      </c>
      <c r="E5" s="558" t="s">
        <v>12</v>
      </c>
    </row>
    <row r="6" spans="1:5" ht="22.5" customHeight="1">
      <c r="A6" s="541" t="s">
        <v>145</v>
      </c>
      <c r="B6" s="631">
        <v>0</v>
      </c>
      <c r="C6" s="632">
        <f>D6-B6</f>
        <v>0</v>
      </c>
      <c r="D6" s="631">
        <f>SUM(D7:D11)</f>
        <v>0</v>
      </c>
      <c r="E6" s="633"/>
    </row>
    <row r="7" spans="1:5" ht="22.5" customHeight="1">
      <c r="A7" s="262" t="s">
        <v>146</v>
      </c>
      <c r="B7" s="632"/>
      <c r="C7" s="632"/>
      <c r="D7" s="632"/>
      <c r="E7" s="596"/>
    </row>
    <row r="8" spans="1:5" ht="22.5" customHeight="1">
      <c r="A8" s="262" t="s">
        <v>147</v>
      </c>
      <c r="B8" s="632"/>
      <c r="C8" s="632"/>
      <c r="D8" s="632"/>
      <c r="E8" s="596"/>
    </row>
    <row r="9" spans="1:5" ht="22.5" customHeight="1">
      <c r="A9" s="262" t="s">
        <v>148</v>
      </c>
      <c r="B9" s="632"/>
      <c r="C9" s="632"/>
      <c r="D9" s="632"/>
      <c r="E9" s="596"/>
    </row>
    <row r="10" spans="1:7" ht="135" customHeight="1">
      <c r="A10" s="363" t="s">
        <v>149</v>
      </c>
      <c r="B10" s="634">
        <v>0</v>
      </c>
      <c r="C10" s="634">
        <f>D10-B10</f>
        <v>0</v>
      </c>
      <c r="D10" s="634">
        <v>0</v>
      </c>
      <c r="E10" s="596" t="s">
        <v>13</v>
      </c>
      <c r="G10" s="8"/>
    </row>
    <row r="11" spans="1:5" ht="22.5" customHeight="1">
      <c r="A11" s="262" t="s">
        <v>150</v>
      </c>
      <c r="B11" s="632"/>
      <c r="C11" s="632"/>
      <c r="D11" s="632"/>
      <c r="E11" s="596"/>
    </row>
    <row r="12" spans="1:5" ht="22.5" customHeight="1">
      <c r="A12" s="262" t="s">
        <v>151</v>
      </c>
      <c r="B12" s="632">
        <f>SUM(B13:B15)</f>
        <v>15</v>
      </c>
      <c r="C12" s="632">
        <f>D12-B12</f>
        <v>0</v>
      </c>
      <c r="D12" s="632">
        <f>SUM(D13:D15)</f>
        <v>15</v>
      </c>
      <c r="E12" s="596"/>
    </row>
    <row r="13" spans="1:5" ht="22.5" customHeight="1">
      <c r="A13" s="262" t="s">
        <v>14</v>
      </c>
      <c r="B13" s="632">
        <v>9</v>
      </c>
      <c r="C13" s="632">
        <f>D13-B13</f>
        <v>0</v>
      </c>
      <c r="D13" s="632">
        <v>9</v>
      </c>
      <c r="E13" s="520"/>
    </row>
    <row r="14" spans="1:5" ht="22.5" customHeight="1">
      <c r="A14" s="262" t="s">
        <v>15</v>
      </c>
      <c r="B14" s="632"/>
      <c r="C14" s="632"/>
      <c r="D14" s="632"/>
      <c r="E14" s="596"/>
    </row>
    <row r="15" spans="1:5" ht="22.5" customHeight="1">
      <c r="A15" s="262" t="s">
        <v>16</v>
      </c>
      <c r="B15" s="632">
        <v>6</v>
      </c>
      <c r="C15" s="632">
        <f>D15-B15</f>
        <v>0</v>
      </c>
      <c r="D15" s="632">
        <v>6</v>
      </c>
      <c r="E15" s="520"/>
    </row>
    <row r="16" spans="1:5" ht="22.5" customHeight="1">
      <c r="A16" s="363"/>
      <c r="B16" s="635"/>
      <c r="C16" s="635"/>
      <c r="D16" s="635"/>
      <c r="E16" s="636"/>
    </row>
    <row r="17" spans="1:5" ht="22.5" customHeight="1">
      <c r="A17" s="363"/>
      <c r="B17" s="635"/>
      <c r="C17" s="635"/>
      <c r="D17" s="635"/>
      <c r="E17" s="636"/>
    </row>
    <row r="18" spans="1:5" ht="22.5" customHeight="1">
      <c r="A18" s="363"/>
      <c r="B18" s="635"/>
      <c r="C18" s="635"/>
      <c r="D18" s="635"/>
      <c r="E18" s="636"/>
    </row>
    <row r="19" spans="1:5" ht="22.5" customHeight="1">
      <c r="A19" s="363"/>
      <c r="B19" s="635"/>
      <c r="C19" s="635"/>
      <c r="D19" s="635"/>
      <c r="E19" s="636"/>
    </row>
    <row r="20" spans="1:5" ht="22.5" customHeight="1">
      <c r="A20" s="363"/>
      <c r="B20" s="635"/>
      <c r="C20" s="635"/>
      <c r="D20" s="635"/>
      <c r="E20" s="636"/>
    </row>
    <row r="21" spans="1:5" ht="22.5" customHeight="1">
      <c r="A21" s="363"/>
      <c r="B21" s="635"/>
      <c r="C21" s="635"/>
      <c r="D21" s="635"/>
      <c r="E21" s="636"/>
    </row>
    <row r="22" spans="1:5" ht="22.5" customHeight="1">
      <c r="A22" s="363"/>
      <c r="B22" s="635"/>
      <c r="C22" s="635"/>
      <c r="D22" s="635"/>
      <c r="E22" s="636"/>
    </row>
    <row r="23" spans="1:5" ht="22.5" customHeight="1">
      <c r="A23" s="363"/>
      <c r="B23" s="635"/>
      <c r="C23" s="635"/>
      <c r="D23" s="635"/>
      <c r="E23" s="636"/>
    </row>
    <row r="24" spans="1:5" ht="22.5" customHeight="1">
      <c r="A24" s="363"/>
      <c r="B24" s="635"/>
      <c r="C24" s="635"/>
      <c r="D24" s="635"/>
      <c r="E24" s="636"/>
    </row>
    <row r="25" spans="1:5" ht="22.5" customHeight="1">
      <c r="A25" s="363"/>
      <c r="B25" s="635"/>
      <c r="C25" s="635"/>
      <c r="D25" s="635"/>
      <c r="E25" s="636"/>
    </row>
    <row r="26" spans="1:5" ht="22.5" customHeight="1">
      <c r="A26" s="363"/>
      <c r="B26" s="635"/>
      <c r="C26" s="635"/>
      <c r="D26" s="635"/>
      <c r="E26" s="636"/>
    </row>
    <row r="27" spans="1:5" ht="22.5" customHeight="1">
      <c r="A27" s="363"/>
      <c r="B27" s="635"/>
      <c r="C27" s="635"/>
      <c r="D27" s="635"/>
      <c r="E27" s="636"/>
    </row>
    <row r="28" spans="1:5" ht="22.5" customHeight="1">
      <c r="A28" s="363"/>
      <c r="B28" s="635"/>
      <c r="C28" s="635"/>
      <c r="D28" s="635"/>
      <c r="E28" s="636"/>
    </row>
    <row r="29" spans="1:5" ht="22.5" customHeight="1">
      <c r="A29" s="363"/>
      <c r="B29" s="635"/>
      <c r="C29" s="635"/>
      <c r="D29" s="635"/>
      <c r="E29" s="636"/>
    </row>
    <row r="30" spans="1:5" ht="22.5" customHeight="1">
      <c r="A30" s="363"/>
      <c r="B30" s="635"/>
      <c r="C30" s="635"/>
      <c r="D30" s="635"/>
      <c r="E30" s="636"/>
    </row>
    <row r="31" spans="1:5" ht="18" customHeight="1" thickBot="1">
      <c r="A31" s="637" t="s">
        <v>17</v>
      </c>
      <c r="B31" s="638">
        <f>SUM(B6+B12)</f>
        <v>15</v>
      </c>
      <c r="C31" s="639">
        <f>SUM(C6+C12)</f>
        <v>0</v>
      </c>
      <c r="D31" s="638">
        <f>SUM(D6+D12)</f>
        <v>15</v>
      </c>
      <c r="E31" s="640"/>
    </row>
    <row r="32" spans="1:5" ht="16.5">
      <c r="A32" s="210"/>
      <c r="B32" s="210"/>
      <c r="C32" s="210"/>
      <c r="D32" s="210"/>
      <c r="E32" s="210"/>
    </row>
    <row r="33" spans="1:15" ht="16.5">
      <c r="A33" s="409" t="s">
        <v>935</v>
      </c>
      <c r="B33" s="409"/>
      <c r="C33" s="409"/>
      <c r="D33" s="409"/>
      <c r="E33" s="409"/>
      <c r="F33" s="409"/>
      <c r="G33" s="409"/>
      <c r="H33" s="409"/>
      <c r="I33" s="409"/>
      <c r="J33" s="409"/>
      <c r="K33" s="409"/>
      <c r="L33" s="409"/>
      <c r="M33" s="409"/>
      <c r="N33" s="409"/>
      <c r="O33" s="409"/>
    </row>
    <row r="34" spans="1:15" ht="16.5">
      <c r="A34" s="409" t="s">
        <v>936</v>
      </c>
      <c r="B34" s="409"/>
      <c r="C34" s="409"/>
      <c r="D34" s="409"/>
      <c r="E34" s="409"/>
      <c r="F34" s="409"/>
      <c r="G34" s="409"/>
      <c r="H34" s="409"/>
      <c r="I34" s="409"/>
      <c r="J34" s="409"/>
      <c r="K34" s="409"/>
      <c r="L34" s="409"/>
      <c r="M34" s="409"/>
      <c r="N34" s="409"/>
      <c r="O34" s="409"/>
    </row>
    <row r="35" spans="1:15" ht="16.5">
      <c r="A35" s="409" t="s">
        <v>937</v>
      </c>
      <c r="B35" s="409"/>
      <c r="C35" s="409"/>
      <c r="D35" s="409"/>
      <c r="E35" s="409"/>
      <c r="F35" s="409"/>
      <c r="G35" s="409"/>
      <c r="H35" s="409"/>
      <c r="I35" s="409"/>
      <c r="J35" s="409"/>
      <c r="K35" s="409"/>
      <c r="L35" s="409"/>
      <c r="M35" s="409"/>
      <c r="N35" s="409"/>
      <c r="O35" s="409"/>
    </row>
    <row r="36" spans="1:15" ht="16.5">
      <c r="A36" s="409" t="s">
        <v>938</v>
      </c>
      <c r="B36" s="409"/>
      <c r="C36" s="409"/>
      <c r="D36" s="409"/>
      <c r="E36" s="409"/>
      <c r="F36" s="409"/>
      <c r="G36" s="409"/>
      <c r="H36" s="409"/>
      <c r="I36" s="409"/>
      <c r="J36" s="409"/>
      <c r="K36" s="409"/>
      <c r="L36" s="409"/>
      <c r="M36" s="409"/>
      <c r="N36" s="409"/>
      <c r="O36" s="409"/>
    </row>
    <row r="37" spans="1:15" ht="16.5">
      <c r="A37" s="409" t="s">
        <v>826</v>
      </c>
      <c r="B37" s="409"/>
      <c r="C37" s="409"/>
      <c r="D37" s="409"/>
      <c r="E37" s="409"/>
      <c r="F37" s="409"/>
      <c r="G37" s="409"/>
      <c r="H37" s="409"/>
      <c r="I37" s="409"/>
      <c r="J37" s="409"/>
      <c r="K37" s="409"/>
      <c r="L37" s="409"/>
      <c r="M37" s="409"/>
      <c r="N37" s="409"/>
      <c r="O37" s="409"/>
    </row>
    <row r="38" spans="1:5" ht="16.5">
      <c r="A38" s="210"/>
      <c r="B38" s="210"/>
      <c r="C38" s="210"/>
      <c r="D38" s="210"/>
      <c r="E38" s="210"/>
    </row>
  </sheetData>
  <sheetProtection/>
  <mergeCells count="4">
    <mergeCell ref="A1:E1"/>
    <mergeCell ref="A2:E2"/>
    <mergeCell ref="A3:E3"/>
    <mergeCell ref="A4:E4"/>
  </mergeCells>
  <printOptions/>
  <pageMargins left="0.7480314960629921" right="0.5511811023622047" top="0.5905511811023623" bottom="0.5905511811023623" header="0.5118110236220472" footer="0.5118110236220472"/>
  <pageSetup horizontalDpi="600" verticalDpi="600" orientation="portrait" paperSize="9" scale="84" r:id="rId1"/>
  <headerFooter alignWithMargins="0">
    <oddFooter>&amp;C4-22</oddFooter>
  </headerFooter>
</worksheet>
</file>

<file path=xl/worksheets/sheet21.xml><?xml version="1.0" encoding="utf-8"?>
<worksheet xmlns="http://schemas.openxmlformats.org/spreadsheetml/2006/main" xmlns:r="http://schemas.openxmlformats.org/officeDocument/2006/relationships">
  <sheetPr>
    <tabColor indexed="27"/>
  </sheetPr>
  <dimension ref="A1:O39"/>
  <sheetViews>
    <sheetView workbookViewId="0" topLeftCell="A1">
      <selection activeCell="G6" sqref="G6:G7"/>
    </sheetView>
  </sheetViews>
  <sheetFormatPr defaultColWidth="9.00390625" defaultRowHeight="16.5"/>
  <cols>
    <col min="1" max="1" width="15.625" style="4" customWidth="1"/>
    <col min="2" max="3" width="6.625" style="4" customWidth="1"/>
    <col min="4" max="4" width="5.625" style="4" customWidth="1"/>
    <col min="5" max="5" width="6.625" style="4" customWidth="1"/>
    <col min="6" max="6" width="3.625" style="4" customWidth="1"/>
    <col min="7" max="7" width="6.625" style="4" customWidth="1"/>
    <col min="8" max="8" width="3.625" style="4" customWidth="1"/>
    <col min="9" max="9" width="6.625" style="4" customWidth="1"/>
    <col min="10" max="10" width="3.625" style="4" customWidth="1"/>
    <col min="11" max="12" width="6.625" style="4" customWidth="1"/>
    <col min="13" max="13" width="5.75390625" style="4" customWidth="1"/>
    <col min="14" max="14" width="10.125" style="4" customWidth="1"/>
    <col min="15" max="16384" width="9.00390625" style="4" customWidth="1"/>
  </cols>
  <sheetData>
    <row r="1" spans="1:15" s="2" customFormat="1" ht="21" customHeight="1">
      <c r="A1" s="663" t="s">
        <v>81</v>
      </c>
      <c r="B1" s="664"/>
      <c r="C1" s="664"/>
      <c r="D1" s="664"/>
      <c r="E1" s="664"/>
      <c r="F1" s="664"/>
      <c r="G1" s="664"/>
      <c r="H1" s="664"/>
      <c r="I1" s="664"/>
      <c r="J1" s="664"/>
      <c r="K1" s="664"/>
      <c r="L1" s="664"/>
      <c r="M1" s="664"/>
      <c r="N1" s="664"/>
      <c r="O1" s="169"/>
    </row>
    <row r="2" spans="1:15" s="5" customFormat="1" ht="21" customHeight="1">
      <c r="A2" s="663" t="s">
        <v>18</v>
      </c>
      <c r="B2" s="664"/>
      <c r="C2" s="664"/>
      <c r="D2" s="664"/>
      <c r="E2" s="664"/>
      <c r="F2" s="664"/>
      <c r="G2" s="664"/>
      <c r="H2" s="664"/>
      <c r="I2" s="664"/>
      <c r="J2" s="664"/>
      <c r="K2" s="664"/>
      <c r="L2" s="664"/>
      <c r="M2" s="664"/>
      <c r="N2" s="664"/>
      <c r="O2" s="170"/>
    </row>
    <row r="3" spans="1:15" s="1" customFormat="1" ht="25.5" customHeight="1">
      <c r="A3" s="665" t="s">
        <v>152</v>
      </c>
      <c r="B3" s="664"/>
      <c r="C3" s="664"/>
      <c r="D3" s="664"/>
      <c r="E3" s="664"/>
      <c r="F3" s="664"/>
      <c r="G3" s="664"/>
      <c r="H3" s="664"/>
      <c r="I3" s="664"/>
      <c r="J3" s="664"/>
      <c r="K3" s="664"/>
      <c r="L3" s="664"/>
      <c r="M3" s="664"/>
      <c r="N3" s="664"/>
      <c r="O3" s="171"/>
    </row>
    <row r="4" spans="1:15" ht="23.25" customHeight="1" thickBot="1">
      <c r="A4" s="667" t="s">
        <v>9</v>
      </c>
      <c r="B4" s="667"/>
      <c r="C4" s="667"/>
      <c r="D4" s="667"/>
      <c r="E4" s="667"/>
      <c r="F4" s="667"/>
      <c r="G4" s="667"/>
      <c r="H4" s="667"/>
      <c r="I4" s="667"/>
      <c r="J4" s="667"/>
      <c r="K4" s="667"/>
      <c r="L4" s="667"/>
      <c r="M4" s="667"/>
      <c r="N4" s="667"/>
      <c r="O4" s="167"/>
    </row>
    <row r="5" spans="1:15" ht="34.5" customHeight="1">
      <c r="A5" s="900" t="s">
        <v>153</v>
      </c>
      <c r="B5" s="892" t="s">
        <v>154</v>
      </c>
      <c r="C5" s="892" t="s">
        <v>155</v>
      </c>
      <c r="D5" s="768" t="s">
        <v>19</v>
      </c>
      <c r="E5" s="770" t="s">
        <v>156</v>
      </c>
      <c r="F5" s="767"/>
      <c r="G5" s="770" t="s">
        <v>157</v>
      </c>
      <c r="H5" s="789"/>
      <c r="I5" s="789"/>
      <c r="J5" s="767"/>
      <c r="K5" s="783" t="s">
        <v>20</v>
      </c>
      <c r="L5" s="903" t="s">
        <v>158</v>
      </c>
      <c r="M5" s="906" t="s">
        <v>159</v>
      </c>
      <c r="N5" s="896" t="s">
        <v>162</v>
      </c>
      <c r="O5" s="167"/>
    </row>
    <row r="6" spans="1:15" ht="39.75" customHeight="1">
      <c r="A6" s="901"/>
      <c r="B6" s="893"/>
      <c r="C6" s="893"/>
      <c r="D6" s="776"/>
      <c r="E6" s="899" t="s">
        <v>21</v>
      </c>
      <c r="F6" s="899" t="s">
        <v>132</v>
      </c>
      <c r="G6" s="899" t="s">
        <v>22</v>
      </c>
      <c r="H6" s="894" t="s">
        <v>23</v>
      </c>
      <c r="I6" s="899" t="s">
        <v>24</v>
      </c>
      <c r="J6" s="899" t="s">
        <v>132</v>
      </c>
      <c r="K6" s="784"/>
      <c r="L6" s="904"/>
      <c r="M6" s="907"/>
      <c r="N6" s="897"/>
      <c r="O6" s="167"/>
    </row>
    <row r="7" spans="1:15" ht="39.75" customHeight="1">
      <c r="A7" s="902"/>
      <c r="B7" s="846"/>
      <c r="C7" s="846"/>
      <c r="D7" s="777"/>
      <c r="E7" s="846"/>
      <c r="F7" s="846"/>
      <c r="G7" s="846"/>
      <c r="H7" s="895"/>
      <c r="I7" s="846"/>
      <c r="J7" s="846"/>
      <c r="K7" s="785"/>
      <c r="L7" s="905"/>
      <c r="M7" s="908"/>
      <c r="N7" s="898"/>
      <c r="O7" s="167"/>
    </row>
    <row r="8" spans="1:15" s="7" customFormat="1" ht="22.5" customHeight="1">
      <c r="A8" s="364" t="s">
        <v>160</v>
      </c>
      <c r="B8" s="365"/>
      <c r="C8" s="365"/>
      <c r="D8" s="365"/>
      <c r="E8" s="365"/>
      <c r="F8" s="365"/>
      <c r="G8" s="365"/>
      <c r="H8" s="365"/>
      <c r="I8" s="365"/>
      <c r="J8" s="365"/>
      <c r="K8" s="365"/>
      <c r="L8" s="365"/>
      <c r="M8" s="366"/>
      <c r="N8" s="367"/>
      <c r="O8" s="210"/>
    </row>
    <row r="9" spans="1:15" s="7" customFormat="1" ht="22.5" customHeight="1">
      <c r="A9" s="368" t="s">
        <v>25</v>
      </c>
      <c r="B9" s="369">
        <f>B11</f>
        <v>0</v>
      </c>
      <c r="C9" s="369">
        <v>131</v>
      </c>
      <c r="D9" s="369">
        <f>D11</f>
        <v>0</v>
      </c>
      <c r="E9" s="369">
        <f>E13</f>
        <v>0</v>
      </c>
      <c r="F9" s="369"/>
      <c r="G9" s="369">
        <f>G13</f>
        <v>0</v>
      </c>
      <c r="H9" s="370">
        <f>H13</f>
        <v>0</v>
      </c>
      <c r="I9" s="369">
        <f>I13</f>
        <v>0</v>
      </c>
      <c r="J9" s="370"/>
      <c r="K9" s="369">
        <f>K13</f>
        <v>0</v>
      </c>
      <c r="L9" s="369">
        <f>L13</f>
        <v>131</v>
      </c>
      <c r="M9" s="650"/>
      <c r="N9" s="651">
        <f>N13</f>
        <v>131</v>
      </c>
      <c r="O9" s="210"/>
    </row>
    <row r="10" spans="1:15" s="7" customFormat="1" ht="22.5" customHeight="1">
      <c r="A10" s="368" t="s">
        <v>26</v>
      </c>
      <c r="B10" s="369"/>
      <c r="C10" s="369"/>
      <c r="D10" s="369"/>
      <c r="E10" s="369"/>
      <c r="F10" s="369"/>
      <c r="G10" s="369"/>
      <c r="H10" s="369"/>
      <c r="I10" s="369"/>
      <c r="J10" s="369"/>
      <c r="K10" s="369"/>
      <c r="L10" s="369"/>
      <c r="M10" s="371"/>
      <c r="N10" s="652"/>
      <c r="O10" s="210"/>
    </row>
    <row r="11" spans="1:14" s="210" customFormat="1" ht="22.5" customHeight="1">
      <c r="A11" s="368" t="s">
        <v>27</v>
      </c>
      <c r="B11" s="370"/>
      <c r="C11" s="370"/>
      <c r="D11" s="370"/>
      <c r="E11" s="370"/>
      <c r="F11" s="370"/>
      <c r="G11" s="370"/>
      <c r="H11" s="370"/>
      <c r="I11" s="370"/>
      <c r="J11" s="370"/>
      <c r="K11" s="370"/>
      <c r="L11" s="370"/>
      <c r="M11" s="650"/>
      <c r="N11" s="372"/>
    </row>
    <row r="12" spans="1:15" s="7" customFormat="1" ht="22.5" customHeight="1">
      <c r="A12" s="368" t="s">
        <v>28</v>
      </c>
      <c r="B12" s="369"/>
      <c r="C12" s="369"/>
      <c r="D12" s="369"/>
      <c r="E12" s="369"/>
      <c r="F12" s="369"/>
      <c r="G12" s="369"/>
      <c r="H12" s="369"/>
      <c r="I12" s="369"/>
      <c r="J12" s="369"/>
      <c r="K12" s="369"/>
      <c r="L12" s="369"/>
      <c r="M12" s="371"/>
      <c r="N12" s="652"/>
      <c r="O12" s="210"/>
    </row>
    <row r="13" spans="1:15" s="7" customFormat="1" ht="22.5" customHeight="1">
      <c r="A13" s="368" t="s">
        <v>29</v>
      </c>
      <c r="B13" s="369">
        <v>0</v>
      </c>
      <c r="C13" s="369">
        <v>131</v>
      </c>
      <c r="D13" s="369"/>
      <c r="E13" s="369">
        <v>0</v>
      </c>
      <c r="F13" s="369"/>
      <c r="G13" s="369">
        <v>0</v>
      </c>
      <c r="H13" s="369">
        <v>0</v>
      </c>
      <c r="I13" s="369">
        <v>0</v>
      </c>
      <c r="J13" s="369"/>
      <c r="K13" s="369">
        <v>0</v>
      </c>
      <c r="L13" s="369">
        <f>SUM(B13:K13)</f>
        <v>131</v>
      </c>
      <c r="M13" s="371"/>
      <c r="N13" s="652">
        <f>L13+M13</f>
        <v>131</v>
      </c>
      <c r="O13" s="210"/>
    </row>
    <row r="14" spans="1:15" s="7" customFormat="1" ht="22.5" customHeight="1">
      <c r="A14" s="368" t="s">
        <v>30</v>
      </c>
      <c r="B14" s="369"/>
      <c r="C14" s="369"/>
      <c r="D14" s="369">
        <f>SUM(D15:D16)</f>
        <v>96</v>
      </c>
      <c r="E14" s="369"/>
      <c r="F14" s="369"/>
      <c r="G14" s="369"/>
      <c r="H14" s="369"/>
      <c r="I14" s="369"/>
      <c r="J14" s="369"/>
      <c r="K14" s="369"/>
      <c r="L14" s="370">
        <f>SUM(B14:K14)</f>
        <v>96</v>
      </c>
      <c r="M14" s="371"/>
      <c r="N14" s="372">
        <f>M14+L14</f>
        <v>96</v>
      </c>
      <c r="O14" s="210"/>
    </row>
    <row r="15" spans="1:15" s="7" customFormat="1" ht="22.5" customHeight="1">
      <c r="A15" s="368" t="s">
        <v>31</v>
      </c>
      <c r="B15" s="369"/>
      <c r="C15" s="369" t="s">
        <v>569</v>
      </c>
      <c r="D15" s="369">
        <v>96</v>
      </c>
      <c r="E15" s="369"/>
      <c r="F15" s="369"/>
      <c r="G15" s="369"/>
      <c r="H15" s="369"/>
      <c r="I15" s="369"/>
      <c r="J15" s="369"/>
      <c r="K15" s="369"/>
      <c r="L15" s="370">
        <f>SUM(B15:K15)</f>
        <v>96</v>
      </c>
      <c r="M15" s="371"/>
      <c r="N15" s="372">
        <f>M15+L15</f>
        <v>96</v>
      </c>
      <c r="O15" s="210"/>
    </row>
    <row r="16" spans="1:15" s="7" customFormat="1" ht="22.5" customHeight="1">
      <c r="A16" s="368"/>
      <c r="B16" s="369"/>
      <c r="C16" s="369"/>
      <c r="D16" s="369"/>
      <c r="E16" s="369"/>
      <c r="F16" s="369"/>
      <c r="G16" s="369"/>
      <c r="H16" s="369"/>
      <c r="I16" s="369"/>
      <c r="J16" s="369"/>
      <c r="K16" s="369"/>
      <c r="L16" s="370"/>
      <c r="M16" s="371"/>
      <c r="N16" s="372"/>
      <c r="O16" s="210"/>
    </row>
    <row r="17" spans="1:15" s="7" customFormat="1" ht="22.5" customHeight="1">
      <c r="A17" s="363"/>
      <c r="B17" s="373"/>
      <c r="C17" s="373"/>
      <c r="D17" s="373"/>
      <c r="E17" s="373"/>
      <c r="F17" s="373"/>
      <c r="G17" s="373"/>
      <c r="H17" s="373"/>
      <c r="I17" s="373"/>
      <c r="J17" s="373"/>
      <c r="K17" s="373"/>
      <c r="L17" s="373"/>
      <c r="M17" s="374"/>
      <c r="N17" s="375"/>
      <c r="O17" s="210"/>
    </row>
    <row r="18" spans="1:15" s="7" customFormat="1" ht="22.5" customHeight="1">
      <c r="A18" s="363"/>
      <c r="B18" s="373"/>
      <c r="C18" s="373"/>
      <c r="D18" s="373"/>
      <c r="E18" s="373"/>
      <c r="F18" s="373"/>
      <c r="G18" s="373"/>
      <c r="H18" s="373"/>
      <c r="I18" s="373"/>
      <c r="J18" s="373"/>
      <c r="K18" s="373"/>
      <c r="L18" s="373"/>
      <c r="M18" s="374"/>
      <c r="N18" s="375"/>
      <c r="O18" s="210"/>
    </row>
    <row r="19" spans="1:15" s="7" customFormat="1" ht="22.5" customHeight="1">
      <c r="A19" s="363"/>
      <c r="B19" s="373"/>
      <c r="C19" s="373"/>
      <c r="D19" s="373"/>
      <c r="E19" s="373"/>
      <c r="F19" s="373"/>
      <c r="G19" s="373"/>
      <c r="H19" s="373"/>
      <c r="I19" s="373"/>
      <c r="J19" s="373"/>
      <c r="K19" s="373"/>
      <c r="L19" s="373"/>
      <c r="M19" s="374"/>
      <c r="N19" s="375"/>
      <c r="O19" s="210"/>
    </row>
    <row r="20" spans="1:15" s="7" customFormat="1" ht="22.5" customHeight="1">
      <c r="A20" s="363"/>
      <c r="B20" s="373"/>
      <c r="C20" s="373"/>
      <c r="D20" s="373"/>
      <c r="E20" s="373"/>
      <c r="F20" s="373"/>
      <c r="G20" s="373"/>
      <c r="H20" s="373"/>
      <c r="I20" s="373"/>
      <c r="J20" s="373"/>
      <c r="K20" s="373"/>
      <c r="L20" s="373"/>
      <c r="M20" s="374"/>
      <c r="N20" s="375"/>
      <c r="O20" s="210"/>
    </row>
    <row r="21" spans="1:15" s="7" customFormat="1" ht="22.5" customHeight="1">
      <c r="A21" s="363"/>
      <c r="B21" s="373"/>
      <c r="C21" s="373"/>
      <c r="D21" s="373"/>
      <c r="E21" s="373"/>
      <c r="F21" s="373"/>
      <c r="G21" s="373"/>
      <c r="H21" s="373"/>
      <c r="I21" s="373"/>
      <c r="J21" s="373"/>
      <c r="K21" s="373"/>
      <c r="L21" s="373"/>
      <c r="M21" s="374"/>
      <c r="N21" s="375"/>
      <c r="O21" s="210"/>
    </row>
    <row r="22" spans="1:15" s="7" customFormat="1" ht="22.5" customHeight="1">
      <c r="A22" s="363"/>
      <c r="B22" s="373"/>
      <c r="C22" s="373"/>
      <c r="D22" s="373"/>
      <c r="E22" s="373"/>
      <c r="F22" s="373"/>
      <c r="G22" s="373"/>
      <c r="H22" s="373"/>
      <c r="I22" s="373"/>
      <c r="J22" s="373"/>
      <c r="K22" s="373"/>
      <c r="L22" s="373"/>
      <c r="M22" s="374"/>
      <c r="N22" s="375"/>
      <c r="O22" s="210"/>
    </row>
    <row r="23" spans="1:15" s="7" customFormat="1" ht="22.5" customHeight="1">
      <c r="A23" s="363"/>
      <c r="B23" s="373"/>
      <c r="C23" s="373"/>
      <c r="D23" s="373"/>
      <c r="E23" s="373"/>
      <c r="F23" s="373"/>
      <c r="G23" s="373"/>
      <c r="H23" s="373"/>
      <c r="I23" s="373"/>
      <c r="J23" s="373"/>
      <c r="K23" s="373"/>
      <c r="L23" s="373"/>
      <c r="M23" s="374"/>
      <c r="N23" s="375"/>
      <c r="O23" s="210"/>
    </row>
    <row r="24" spans="1:15" s="7" customFormat="1" ht="22.5" customHeight="1">
      <c r="A24" s="363"/>
      <c r="B24" s="373"/>
      <c r="C24" s="373"/>
      <c r="D24" s="373"/>
      <c r="E24" s="373"/>
      <c r="F24" s="373"/>
      <c r="G24" s="373"/>
      <c r="H24" s="373"/>
      <c r="I24" s="373"/>
      <c r="J24" s="373"/>
      <c r="K24" s="373"/>
      <c r="L24" s="373"/>
      <c r="M24" s="374"/>
      <c r="N24" s="375"/>
      <c r="O24" s="210"/>
    </row>
    <row r="25" spans="1:15" s="7" customFormat="1" ht="22.5" customHeight="1">
      <c r="A25" s="363"/>
      <c r="B25" s="373"/>
      <c r="C25" s="373"/>
      <c r="D25" s="373"/>
      <c r="E25" s="373"/>
      <c r="F25" s="373"/>
      <c r="G25" s="373"/>
      <c r="H25" s="373"/>
      <c r="I25" s="373"/>
      <c r="J25" s="373"/>
      <c r="K25" s="373"/>
      <c r="L25" s="373"/>
      <c r="M25" s="374"/>
      <c r="N25" s="375"/>
      <c r="O25" s="210"/>
    </row>
    <row r="26" spans="1:15" s="7" customFormat="1" ht="22.5" customHeight="1">
      <c r="A26" s="363"/>
      <c r="B26" s="373"/>
      <c r="C26" s="373"/>
      <c r="D26" s="373"/>
      <c r="E26" s="373"/>
      <c r="F26" s="373"/>
      <c r="G26" s="373"/>
      <c r="H26" s="373"/>
      <c r="I26" s="373"/>
      <c r="J26" s="373"/>
      <c r="K26" s="373"/>
      <c r="L26" s="373"/>
      <c r="M26" s="374"/>
      <c r="N26" s="375"/>
      <c r="O26" s="210"/>
    </row>
    <row r="27" spans="1:15" s="7" customFormat="1" ht="22.5" customHeight="1">
      <c r="A27" s="363"/>
      <c r="B27" s="373"/>
      <c r="C27" s="373"/>
      <c r="D27" s="373"/>
      <c r="E27" s="373"/>
      <c r="F27" s="373"/>
      <c r="G27" s="373"/>
      <c r="H27" s="373"/>
      <c r="I27" s="373"/>
      <c r="J27" s="373"/>
      <c r="K27" s="373"/>
      <c r="L27" s="373"/>
      <c r="M27" s="374"/>
      <c r="N27" s="375"/>
      <c r="O27" s="210"/>
    </row>
    <row r="28" spans="1:15" s="7" customFormat="1" ht="22.5" customHeight="1">
      <c r="A28" s="363"/>
      <c r="B28" s="373"/>
      <c r="C28" s="373"/>
      <c r="D28" s="373"/>
      <c r="E28" s="373"/>
      <c r="F28" s="373"/>
      <c r="G28" s="373"/>
      <c r="H28" s="373"/>
      <c r="I28" s="373"/>
      <c r="J28" s="373"/>
      <c r="K28" s="373"/>
      <c r="L28" s="373"/>
      <c r="M28" s="374"/>
      <c r="N28" s="375"/>
      <c r="O28" s="210"/>
    </row>
    <row r="29" spans="1:15" s="7" customFormat="1" ht="22.5" customHeight="1">
      <c r="A29" s="363"/>
      <c r="B29" s="373"/>
      <c r="C29" s="373"/>
      <c r="D29" s="373"/>
      <c r="E29" s="373"/>
      <c r="F29" s="373"/>
      <c r="G29" s="373"/>
      <c r="H29" s="373"/>
      <c r="I29" s="373"/>
      <c r="J29" s="373"/>
      <c r="K29" s="373"/>
      <c r="L29" s="373"/>
      <c r="M29" s="374"/>
      <c r="N29" s="375"/>
      <c r="O29" s="210"/>
    </row>
    <row r="30" spans="1:15" s="7" customFormat="1" ht="22.5" customHeight="1">
      <c r="A30" s="363"/>
      <c r="B30" s="373"/>
      <c r="C30" s="373"/>
      <c r="D30" s="373"/>
      <c r="E30" s="373"/>
      <c r="F30" s="373"/>
      <c r="G30" s="373"/>
      <c r="H30" s="373"/>
      <c r="I30" s="373"/>
      <c r="J30" s="373"/>
      <c r="K30" s="373"/>
      <c r="L30" s="373"/>
      <c r="M30" s="374"/>
      <c r="N30" s="375"/>
      <c r="O30" s="210"/>
    </row>
    <row r="31" spans="1:15" s="7" customFormat="1" ht="22.5" customHeight="1">
      <c r="A31" s="363"/>
      <c r="B31" s="373"/>
      <c r="C31" s="373"/>
      <c r="D31" s="373"/>
      <c r="E31" s="373"/>
      <c r="F31" s="373"/>
      <c r="G31" s="373"/>
      <c r="H31" s="373"/>
      <c r="I31" s="373"/>
      <c r="J31" s="373"/>
      <c r="K31" s="373"/>
      <c r="L31" s="373"/>
      <c r="M31" s="374"/>
      <c r="N31" s="375"/>
      <c r="O31" s="210"/>
    </row>
    <row r="32" spans="1:15" s="7" customFormat="1" ht="22.5" customHeight="1" thickBot="1">
      <c r="A32" s="376" t="s">
        <v>158</v>
      </c>
      <c r="B32" s="377">
        <f>B9+B14</f>
        <v>0</v>
      </c>
      <c r="C32" s="378">
        <f aca="true" t="shared" si="0" ref="C32:K32">C9+C14</f>
        <v>131</v>
      </c>
      <c r="D32" s="378">
        <v>96</v>
      </c>
      <c r="E32" s="378">
        <f t="shared" si="0"/>
        <v>0</v>
      </c>
      <c r="F32" s="378" t="s">
        <v>569</v>
      </c>
      <c r="G32" s="378">
        <f t="shared" si="0"/>
        <v>0</v>
      </c>
      <c r="H32" s="378">
        <f t="shared" si="0"/>
        <v>0</v>
      </c>
      <c r="I32" s="378">
        <f t="shared" si="0"/>
        <v>0</v>
      </c>
      <c r="J32" s="378" t="s">
        <v>569</v>
      </c>
      <c r="K32" s="378">
        <f t="shared" si="0"/>
        <v>0</v>
      </c>
      <c r="L32" s="378">
        <f>131+96</f>
        <v>227</v>
      </c>
      <c r="M32" s="378" t="s">
        <v>569</v>
      </c>
      <c r="N32" s="407">
        <f>131+96</f>
        <v>227</v>
      </c>
      <c r="O32" s="210"/>
    </row>
    <row r="33" spans="1:15" ht="16.5">
      <c r="A33" s="167"/>
      <c r="B33" s="167"/>
      <c r="C33" s="167"/>
      <c r="D33" s="167"/>
      <c r="E33" s="167"/>
      <c r="F33" s="167"/>
      <c r="G33" s="167"/>
      <c r="H33" s="167"/>
      <c r="I33" s="167"/>
      <c r="J33" s="167"/>
      <c r="K33" s="167"/>
      <c r="L33" s="167"/>
      <c r="M33" s="167"/>
      <c r="N33" s="167"/>
      <c r="O33" s="167"/>
    </row>
    <row r="34" spans="1:15" s="410" customFormat="1" ht="15.75">
      <c r="A34" s="409" t="s">
        <v>825</v>
      </c>
      <c r="B34" s="409"/>
      <c r="C34" s="409"/>
      <c r="D34" s="409"/>
      <c r="E34" s="409"/>
      <c r="F34" s="409"/>
      <c r="G34" s="409"/>
      <c r="H34" s="409"/>
      <c r="I34" s="409"/>
      <c r="J34" s="409"/>
      <c r="K34" s="409"/>
      <c r="L34" s="409"/>
      <c r="M34" s="409"/>
      <c r="N34" s="409"/>
      <c r="O34" s="409"/>
    </row>
    <row r="35" spans="1:15" s="410" customFormat="1" ht="15.75">
      <c r="A35" s="409" t="s">
        <v>936</v>
      </c>
      <c r="B35" s="409"/>
      <c r="C35" s="409"/>
      <c r="D35" s="409"/>
      <c r="E35" s="409"/>
      <c r="F35" s="409"/>
      <c r="G35" s="409"/>
      <c r="H35" s="409"/>
      <c r="I35" s="409"/>
      <c r="J35" s="409"/>
      <c r="K35" s="409"/>
      <c r="L35" s="409"/>
      <c r="M35" s="409"/>
      <c r="N35" s="409"/>
      <c r="O35" s="409"/>
    </row>
    <row r="36" spans="1:15" s="410" customFormat="1" ht="15.75">
      <c r="A36" s="409" t="s">
        <v>937</v>
      </c>
      <c r="B36" s="409"/>
      <c r="C36" s="409"/>
      <c r="D36" s="409"/>
      <c r="E36" s="409"/>
      <c r="F36" s="409"/>
      <c r="G36" s="409"/>
      <c r="H36" s="409"/>
      <c r="I36" s="409"/>
      <c r="J36" s="409"/>
      <c r="K36" s="409"/>
      <c r="L36" s="409"/>
      <c r="M36" s="409"/>
      <c r="N36" s="409"/>
      <c r="O36" s="409"/>
    </row>
    <row r="37" spans="1:15" s="410" customFormat="1" ht="15.75">
      <c r="A37" s="409" t="s">
        <v>938</v>
      </c>
      <c r="B37" s="409"/>
      <c r="C37" s="409"/>
      <c r="D37" s="409"/>
      <c r="E37" s="409"/>
      <c r="F37" s="409"/>
      <c r="G37" s="409"/>
      <c r="H37" s="409"/>
      <c r="I37" s="409"/>
      <c r="J37" s="409"/>
      <c r="K37" s="409"/>
      <c r="L37" s="409"/>
      <c r="M37" s="409"/>
      <c r="N37" s="409"/>
      <c r="O37" s="409"/>
    </row>
    <row r="38" spans="1:15" s="410" customFormat="1" ht="15.75">
      <c r="A38" s="409" t="s">
        <v>826</v>
      </c>
      <c r="B38" s="409"/>
      <c r="C38" s="409"/>
      <c r="D38" s="409"/>
      <c r="E38" s="409"/>
      <c r="F38" s="409"/>
      <c r="G38" s="409"/>
      <c r="H38" s="409"/>
      <c r="I38" s="409"/>
      <c r="J38" s="409"/>
      <c r="K38" s="409"/>
      <c r="L38" s="409"/>
      <c r="M38" s="409"/>
      <c r="N38" s="409"/>
      <c r="O38" s="409"/>
    </row>
    <row r="39" spans="1:5" s="7" customFormat="1" ht="16.5">
      <c r="A39" s="210"/>
      <c r="B39" s="210"/>
      <c r="C39" s="210"/>
      <c r="D39" s="210"/>
      <c r="E39" s="210"/>
    </row>
  </sheetData>
  <sheetProtection/>
  <mergeCells count="20">
    <mergeCell ref="A1:N1"/>
    <mergeCell ref="A2:N2"/>
    <mergeCell ref="A3:N3"/>
    <mergeCell ref="A5:A7"/>
    <mergeCell ref="B5:B7"/>
    <mergeCell ref="L5:L7"/>
    <mergeCell ref="M5:M7"/>
    <mergeCell ref="G5:J5"/>
    <mergeCell ref="I6:I7"/>
    <mergeCell ref="J6:J7"/>
    <mergeCell ref="C5:C7"/>
    <mergeCell ref="A4:N4"/>
    <mergeCell ref="H6:H7"/>
    <mergeCell ref="N5:N7"/>
    <mergeCell ref="K5:K7"/>
    <mergeCell ref="D5:D7"/>
    <mergeCell ref="E6:E7"/>
    <mergeCell ref="F6:F7"/>
    <mergeCell ref="G6:G7"/>
    <mergeCell ref="E5:F5"/>
  </mergeCells>
  <printOptions/>
  <pageMargins left="0.7480314960629921" right="0.5511811023622047" top="0.5905511811023623" bottom="0.5905511811023623" header="0.5118110236220472" footer="0.5118110236220472"/>
  <pageSetup horizontalDpi="600" verticalDpi="600" orientation="portrait" paperSize="9" scale="90" r:id="rId3"/>
  <headerFooter alignWithMargins="0">
    <oddFooter>&amp;C4-23</oddFooter>
  </headerFooter>
  <legacyDrawing r:id="rId2"/>
</worksheet>
</file>

<file path=xl/worksheets/sheet22.xml><?xml version="1.0" encoding="utf-8"?>
<worksheet xmlns="http://schemas.openxmlformats.org/spreadsheetml/2006/main" xmlns:r="http://schemas.openxmlformats.org/officeDocument/2006/relationships">
  <sheetPr>
    <tabColor indexed="12"/>
  </sheetPr>
  <dimension ref="A1:S50"/>
  <sheetViews>
    <sheetView workbookViewId="0" topLeftCell="A1">
      <selection activeCell="D8" sqref="D8"/>
    </sheetView>
  </sheetViews>
  <sheetFormatPr defaultColWidth="9.00390625" defaultRowHeight="16.5"/>
  <cols>
    <col min="1" max="2" width="8.625" style="178" customWidth="1"/>
    <col min="3" max="3" width="23.625" style="178" customWidth="1"/>
    <col min="4" max="4" width="12.625" style="178" customWidth="1"/>
    <col min="5" max="6" width="10.625" style="178" customWidth="1"/>
    <col min="7" max="7" width="14.00390625" style="178" customWidth="1"/>
    <col min="8" max="16384" width="9.00390625" style="178" customWidth="1"/>
  </cols>
  <sheetData>
    <row r="1" spans="1:19" ht="21">
      <c r="A1" s="663" t="s">
        <v>81</v>
      </c>
      <c r="B1" s="664"/>
      <c r="C1" s="664"/>
      <c r="D1" s="664"/>
      <c r="E1" s="664"/>
      <c r="F1" s="664"/>
      <c r="G1" s="664"/>
      <c r="H1" s="231"/>
      <c r="I1" s="231"/>
      <c r="J1" s="231"/>
      <c r="K1" s="231"/>
      <c r="L1" s="231"/>
      <c r="M1" s="231"/>
      <c r="N1" s="231"/>
      <c r="O1" s="231"/>
      <c r="P1" s="231"/>
      <c r="Q1" s="231"/>
      <c r="R1" s="231"/>
      <c r="S1" s="231"/>
    </row>
    <row r="2" spans="1:19" ht="21">
      <c r="A2" s="663" t="s">
        <v>163</v>
      </c>
      <c r="B2" s="664"/>
      <c r="C2" s="664"/>
      <c r="D2" s="664"/>
      <c r="E2" s="664"/>
      <c r="F2" s="664"/>
      <c r="G2" s="664"/>
      <c r="H2" s="231"/>
      <c r="I2" s="231"/>
      <c r="J2" s="231"/>
      <c r="K2" s="231"/>
      <c r="L2" s="231"/>
      <c r="M2" s="231"/>
      <c r="N2" s="231"/>
      <c r="O2" s="231"/>
      <c r="P2" s="231"/>
      <c r="Q2" s="231"/>
      <c r="R2" s="231"/>
      <c r="S2" s="231"/>
    </row>
    <row r="3" spans="1:7" ht="25.5" customHeight="1">
      <c r="A3" s="813" t="s">
        <v>181</v>
      </c>
      <c r="B3" s="664"/>
      <c r="C3" s="664"/>
      <c r="D3" s="664"/>
      <c r="E3" s="664"/>
      <c r="F3" s="664"/>
      <c r="G3" s="664"/>
    </row>
    <row r="4" spans="1:7" ht="23.25" customHeight="1" thickBot="1">
      <c r="A4" s="667" t="s">
        <v>788</v>
      </c>
      <c r="B4" s="667"/>
      <c r="C4" s="667"/>
      <c r="D4" s="667"/>
      <c r="E4" s="667"/>
      <c r="F4" s="667"/>
      <c r="G4" s="667"/>
    </row>
    <row r="5" spans="1:7" ht="21" customHeight="1">
      <c r="A5" s="909" t="s">
        <v>32</v>
      </c>
      <c r="B5" s="911" t="s">
        <v>33</v>
      </c>
      <c r="C5" s="768" t="s">
        <v>182</v>
      </c>
      <c r="D5" s="770" t="s">
        <v>34</v>
      </c>
      <c r="E5" s="789"/>
      <c r="F5" s="789"/>
      <c r="G5" s="792"/>
    </row>
    <row r="6" spans="1:7" ht="21" customHeight="1">
      <c r="A6" s="910"/>
      <c r="B6" s="912"/>
      <c r="C6" s="777"/>
      <c r="D6" s="533" t="s">
        <v>35</v>
      </c>
      <c r="E6" s="533" t="s">
        <v>101</v>
      </c>
      <c r="F6" s="533" t="s">
        <v>36</v>
      </c>
      <c r="G6" s="641" t="s">
        <v>183</v>
      </c>
    </row>
    <row r="7" spans="1:7" ht="21" customHeight="1">
      <c r="A7" s="642">
        <f>SUM(A8:A13)</f>
        <v>111</v>
      </c>
      <c r="B7" s="587">
        <f>SUM(B8:B13)</f>
        <v>227</v>
      </c>
      <c r="C7" s="643" t="s">
        <v>197</v>
      </c>
      <c r="D7" s="587">
        <f aca="true" t="shared" si="0" ref="D7:D38">E7+F7</f>
        <v>227</v>
      </c>
      <c r="E7" s="587">
        <f>SUM(E8:E13)</f>
        <v>131</v>
      </c>
      <c r="F7" s="587">
        <f>SUM(F8:F13)</f>
        <v>96</v>
      </c>
      <c r="G7" s="589"/>
    </row>
    <row r="8" spans="1:7" ht="21" customHeight="1">
      <c r="A8" s="644">
        <f>'成本明細 '!K12</f>
        <v>0</v>
      </c>
      <c r="B8" s="175">
        <f>'成本明細 '!H12</f>
        <v>0</v>
      </c>
      <c r="C8" s="203" t="s">
        <v>37</v>
      </c>
      <c r="D8" s="175">
        <f t="shared" si="0"/>
        <v>0</v>
      </c>
      <c r="E8" s="175">
        <f>'成本明細 '!E12</f>
        <v>0</v>
      </c>
      <c r="F8" s="175">
        <v>0</v>
      </c>
      <c r="G8" s="321"/>
    </row>
    <row r="9" spans="1:7" ht="21" customHeight="1">
      <c r="A9" s="644">
        <f>'成本明細 '!K13</f>
        <v>15</v>
      </c>
      <c r="B9" s="175">
        <f>'成本明細 '!H13</f>
        <v>131</v>
      </c>
      <c r="C9" s="203" t="s">
        <v>38</v>
      </c>
      <c r="D9" s="175">
        <f t="shared" si="0"/>
        <v>131</v>
      </c>
      <c r="E9" s="175">
        <f>'成本明細 '!E13</f>
        <v>131</v>
      </c>
      <c r="F9" s="175">
        <v>0</v>
      </c>
      <c r="G9" s="645"/>
    </row>
    <row r="10" spans="1:7" ht="21" customHeight="1">
      <c r="A10" s="644">
        <f>'管理費用明細'!A9</f>
        <v>96</v>
      </c>
      <c r="B10" s="175">
        <f>'管理費用明細'!B9</f>
        <v>96</v>
      </c>
      <c r="C10" s="203" t="s">
        <v>39</v>
      </c>
      <c r="D10" s="175">
        <f>E10+F10</f>
        <v>96</v>
      </c>
      <c r="E10" s="175">
        <f>'成本明細 '!E14</f>
        <v>0</v>
      </c>
      <c r="F10" s="175">
        <f>'管理費用明細'!D9</f>
        <v>96</v>
      </c>
      <c r="G10" s="321"/>
    </row>
    <row r="11" spans="1:7" ht="21" customHeight="1">
      <c r="A11" s="644">
        <f>'成本明細 '!K15</f>
        <v>0</v>
      </c>
      <c r="B11" s="175">
        <f>'成本明細 '!H15</f>
        <v>0</v>
      </c>
      <c r="C11" s="203" t="s">
        <v>40</v>
      </c>
      <c r="D11" s="175">
        <f t="shared" si="0"/>
        <v>0</v>
      </c>
      <c r="E11" s="175">
        <f>'成本明細 '!E15</f>
        <v>0</v>
      </c>
      <c r="F11" s="175">
        <v>0</v>
      </c>
      <c r="G11" s="321"/>
    </row>
    <row r="12" spans="1:7" ht="21" customHeight="1">
      <c r="A12" s="644">
        <f>'成本明細 '!K16</f>
        <v>0</v>
      </c>
      <c r="B12" s="175">
        <f>'成本明細 '!H16</f>
        <v>0</v>
      </c>
      <c r="C12" s="203" t="s">
        <v>41</v>
      </c>
      <c r="D12" s="175">
        <f t="shared" si="0"/>
        <v>0</v>
      </c>
      <c r="E12" s="175">
        <f>'成本明細 '!E16</f>
        <v>0</v>
      </c>
      <c r="F12" s="175">
        <v>0</v>
      </c>
      <c r="G12" s="321"/>
    </row>
    <row r="13" spans="1:7" ht="21" customHeight="1">
      <c r="A13" s="644">
        <f>'成本明細 '!K17</f>
        <v>0</v>
      </c>
      <c r="B13" s="175">
        <f>'成本明細 '!H17</f>
        <v>0</v>
      </c>
      <c r="C13" s="203" t="s">
        <v>42</v>
      </c>
      <c r="D13" s="175">
        <f t="shared" si="0"/>
        <v>0</v>
      </c>
      <c r="E13" s="175">
        <f>'成本明細 '!E17</f>
        <v>0</v>
      </c>
      <c r="F13" s="175">
        <v>0</v>
      </c>
      <c r="G13" s="321"/>
    </row>
    <row r="14" spans="1:7" ht="21" customHeight="1">
      <c r="A14" s="644">
        <v>4539</v>
      </c>
      <c r="B14" s="175">
        <f>SUM(B15:B22)</f>
        <v>6619</v>
      </c>
      <c r="C14" s="203" t="s">
        <v>198</v>
      </c>
      <c r="D14" s="175">
        <f t="shared" si="0"/>
        <v>6391</v>
      </c>
      <c r="E14" s="175">
        <f>SUM(E15:E22)</f>
        <v>6331</v>
      </c>
      <c r="F14" s="175">
        <f>SUM(F15:F22)</f>
        <v>60</v>
      </c>
      <c r="G14" s="321"/>
    </row>
    <row r="15" spans="1:7" ht="21" customHeight="1">
      <c r="A15" s="644">
        <f>'成本明細 '!K19</f>
        <v>730</v>
      </c>
      <c r="B15" s="175">
        <f>'成本明細 '!H19</f>
        <v>1320</v>
      </c>
      <c r="C15" s="203" t="s">
        <v>596</v>
      </c>
      <c r="D15" s="175">
        <f t="shared" si="0"/>
        <v>1320</v>
      </c>
      <c r="E15" s="175">
        <f>'成本明細 '!E19</f>
        <v>1320</v>
      </c>
      <c r="F15" s="175">
        <v>0</v>
      </c>
      <c r="G15" s="321"/>
    </row>
    <row r="16" spans="1:7" ht="21" customHeight="1">
      <c r="A16" s="644">
        <f>'成本明細 '!K20</f>
        <v>43</v>
      </c>
      <c r="B16" s="175">
        <f>'成本明細 '!H20</f>
        <v>89</v>
      </c>
      <c r="C16" s="203" t="s">
        <v>599</v>
      </c>
      <c r="D16" s="175">
        <f t="shared" si="0"/>
        <v>89</v>
      </c>
      <c r="E16" s="175">
        <f>'成本明細 '!E20</f>
        <v>89</v>
      </c>
      <c r="F16" s="175">
        <v>0</v>
      </c>
      <c r="G16" s="321"/>
    </row>
    <row r="17" spans="1:7" ht="21" customHeight="1">
      <c r="A17" s="644">
        <f>'管理費用明細'!A11</f>
        <v>1</v>
      </c>
      <c r="B17" s="175">
        <f>'管理費用明細'!B11</f>
        <v>3</v>
      </c>
      <c r="C17" s="203" t="s">
        <v>43</v>
      </c>
      <c r="D17" s="175">
        <f t="shared" si="0"/>
        <v>3</v>
      </c>
      <c r="E17" s="175">
        <v>0</v>
      </c>
      <c r="F17" s="175">
        <f>'管理費用明細'!D11</f>
        <v>3</v>
      </c>
      <c r="G17" s="321"/>
    </row>
    <row r="18" spans="1:7" ht="21" customHeight="1">
      <c r="A18" s="644">
        <v>13</v>
      </c>
      <c r="B18" s="175">
        <f>'成本明細 '!H21+'管理費用明細'!B12</f>
        <v>52</v>
      </c>
      <c r="C18" s="203" t="s">
        <v>44</v>
      </c>
      <c r="D18" s="175">
        <f t="shared" si="0"/>
        <v>52</v>
      </c>
      <c r="E18" s="175">
        <f>'成本明細 '!E21</f>
        <v>40</v>
      </c>
      <c r="F18" s="175">
        <f>'管理費用明細'!D12</f>
        <v>12</v>
      </c>
      <c r="G18" s="321"/>
    </row>
    <row r="19" spans="1:7" ht="21" customHeight="1">
      <c r="A19" s="644">
        <f>'成本明細 '!K22</f>
        <v>624</v>
      </c>
      <c r="B19" s="175">
        <f>'成本明細 '!H22</f>
        <v>1036</v>
      </c>
      <c r="C19" s="203" t="s">
        <v>45</v>
      </c>
      <c r="D19" s="175">
        <f t="shared" si="0"/>
        <v>1042</v>
      </c>
      <c r="E19" s="175">
        <f>'成本明細 '!E22</f>
        <v>1042</v>
      </c>
      <c r="F19" s="175">
        <v>0</v>
      </c>
      <c r="G19" s="321"/>
    </row>
    <row r="20" spans="1:7" ht="21" customHeight="1">
      <c r="A20" s="644">
        <f>'成本明細 '!K23</f>
        <v>35</v>
      </c>
      <c r="B20" s="175">
        <f>'成本明細 '!H23</f>
        <v>46</v>
      </c>
      <c r="C20" s="203" t="s">
        <v>46</v>
      </c>
      <c r="D20" s="175">
        <f t="shared" si="0"/>
        <v>46</v>
      </c>
      <c r="E20" s="175">
        <f>'成本明細 '!E23</f>
        <v>46</v>
      </c>
      <c r="F20" s="175">
        <v>0</v>
      </c>
      <c r="G20" s="321"/>
    </row>
    <row r="21" spans="1:7" ht="21" customHeight="1">
      <c r="A21" s="644">
        <f>'成本明細 '!K24+'管理費用明細'!A13</f>
        <v>3063</v>
      </c>
      <c r="B21" s="175">
        <f>'成本明細 '!H24+'管理費用明細'!B13</f>
        <v>3943</v>
      </c>
      <c r="C21" s="207" t="s">
        <v>612</v>
      </c>
      <c r="D21" s="175">
        <f t="shared" si="0"/>
        <v>3709</v>
      </c>
      <c r="E21" s="175">
        <f>'成本明細 '!E24</f>
        <v>3664</v>
      </c>
      <c r="F21" s="175">
        <v>45</v>
      </c>
      <c r="G21" s="321"/>
    </row>
    <row r="22" spans="1:7" ht="21" customHeight="1">
      <c r="A22" s="644">
        <f>'成本明細 '!K25</f>
        <v>30</v>
      </c>
      <c r="B22" s="175">
        <f>'成本明細 '!H25</f>
        <v>130</v>
      </c>
      <c r="C22" s="203" t="s">
        <v>47</v>
      </c>
      <c r="D22" s="175">
        <f t="shared" si="0"/>
        <v>130</v>
      </c>
      <c r="E22" s="175">
        <f>'成本明細 '!E25</f>
        <v>130</v>
      </c>
      <c r="F22" s="175">
        <v>0</v>
      </c>
      <c r="G22" s="321"/>
    </row>
    <row r="23" spans="1:7" ht="21" customHeight="1">
      <c r="A23" s="644">
        <v>1480</v>
      </c>
      <c r="B23" s="175">
        <f>B24+B25</f>
        <v>2528</v>
      </c>
      <c r="C23" s="203" t="s">
        <v>199</v>
      </c>
      <c r="D23" s="175">
        <f t="shared" si="0"/>
        <v>2528</v>
      </c>
      <c r="E23" s="175">
        <f>SUM(E24:E25)</f>
        <v>2504</v>
      </c>
      <c r="F23" s="175">
        <f>SUM(F24:F25)</f>
        <v>24</v>
      </c>
      <c r="G23" s="321"/>
    </row>
    <row r="24" spans="1:7" ht="21" customHeight="1">
      <c r="A24" s="644">
        <f>'成本明細 '!K27</f>
        <v>162</v>
      </c>
      <c r="B24" s="175">
        <f>'成本明細 '!H27</f>
        <v>360</v>
      </c>
      <c r="C24" s="203" t="s">
        <v>641</v>
      </c>
      <c r="D24" s="175">
        <f t="shared" si="0"/>
        <v>360</v>
      </c>
      <c r="E24" s="175">
        <f>'成本明細 '!E27</f>
        <v>360</v>
      </c>
      <c r="F24" s="175">
        <v>0</v>
      </c>
      <c r="G24" s="321"/>
    </row>
    <row r="25" spans="1:7" ht="21" customHeight="1">
      <c r="A25" s="644">
        <f>'成本明細 '!K28+'管理費用明細'!A15</f>
        <v>1318</v>
      </c>
      <c r="B25" s="175">
        <f>'成本明細 '!H28+'管理費用明細'!B15</f>
        <v>2168</v>
      </c>
      <c r="C25" s="203" t="s">
        <v>643</v>
      </c>
      <c r="D25" s="175">
        <f t="shared" si="0"/>
        <v>2168</v>
      </c>
      <c r="E25" s="175">
        <f>'成本明細 '!E28</f>
        <v>2144</v>
      </c>
      <c r="F25" s="175">
        <f>'管理費用明細'!D15</f>
        <v>24</v>
      </c>
      <c r="G25" s="321"/>
    </row>
    <row r="26" spans="1:7" ht="21" customHeight="1">
      <c r="A26" s="644">
        <f>SUM(A27:A29)</f>
        <v>333</v>
      </c>
      <c r="B26" s="175">
        <f>SUM(B27:B29)</f>
        <v>637</v>
      </c>
      <c r="C26" s="203" t="s">
        <v>645</v>
      </c>
      <c r="D26" s="175">
        <f t="shared" si="0"/>
        <v>517</v>
      </c>
      <c r="E26" s="175">
        <f>SUM(E27:E29)</f>
        <v>517</v>
      </c>
      <c r="F26" s="175">
        <v>0</v>
      </c>
      <c r="G26" s="321"/>
    </row>
    <row r="27" spans="1:7" ht="21" customHeight="1">
      <c r="A27" s="644">
        <f>'成本明細 '!K30</f>
        <v>41</v>
      </c>
      <c r="B27" s="175">
        <f>'成本明細 '!H30</f>
        <v>60</v>
      </c>
      <c r="C27" s="203" t="s">
        <v>48</v>
      </c>
      <c r="D27" s="175">
        <f t="shared" si="0"/>
        <v>60</v>
      </c>
      <c r="E27" s="175">
        <f>'成本明細 '!E30</f>
        <v>60</v>
      </c>
      <c r="F27" s="175">
        <v>0</v>
      </c>
      <c r="G27" s="321"/>
    </row>
    <row r="28" spans="1:7" ht="21" customHeight="1">
      <c r="A28" s="644">
        <f>'成本明細 '!K31</f>
        <v>0</v>
      </c>
      <c r="B28" s="175">
        <f>'成本明細 '!H31</f>
        <v>0</v>
      </c>
      <c r="C28" s="203" t="s">
        <v>49</v>
      </c>
      <c r="D28" s="175">
        <f t="shared" si="0"/>
        <v>0</v>
      </c>
      <c r="E28" s="175">
        <f>'成本明細 '!E31</f>
        <v>0</v>
      </c>
      <c r="F28" s="175">
        <v>0</v>
      </c>
      <c r="G28" s="321"/>
    </row>
    <row r="29" spans="1:7" ht="21" customHeight="1">
      <c r="A29" s="644">
        <f>'成本明細 '!K32</f>
        <v>292</v>
      </c>
      <c r="B29" s="175">
        <f>'成本明細 '!H32</f>
        <v>577</v>
      </c>
      <c r="C29" s="203" t="s">
        <v>50</v>
      </c>
      <c r="D29" s="175">
        <f t="shared" si="0"/>
        <v>457</v>
      </c>
      <c r="E29" s="175">
        <v>457</v>
      </c>
      <c r="F29" s="175">
        <v>0</v>
      </c>
      <c r="G29" s="321"/>
    </row>
    <row r="30" spans="1:7" ht="21" customHeight="1">
      <c r="A30" s="644">
        <f>SUM(A31:A33)</f>
        <v>339</v>
      </c>
      <c r="B30" s="175">
        <f>SUM(B31:B33)</f>
        <v>414</v>
      </c>
      <c r="C30" s="203" t="s">
        <v>51</v>
      </c>
      <c r="D30" s="175">
        <f t="shared" si="0"/>
        <v>464</v>
      </c>
      <c r="E30" s="175">
        <f>SUM(E31:E33)</f>
        <v>464</v>
      </c>
      <c r="F30" s="175">
        <v>0</v>
      </c>
      <c r="G30" s="321"/>
    </row>
    <row r="31" spans="1:7" ht="21" customHeight="1">
      <c r="A31" s="644">
        <f>'成本明細 '!K34</f>
        <v>84</v>
      </c>
      <c r="B31" s="175">
        <f>'成本明細 '!H34</f>
        <v>50</v>
      </c>
      <c r="C31" s="203" t="s">
        <v>52</v>
      </c>
      <c r="D31" s="175">
        <f t="shared" si="0"/>
        <v>100</v>
      </c>
      <c r="E31" s="175">
        <f>'成本明細 '!E34</f>
        <v>100</v>
      </c>
      <c r="F31" s="175">
        <v>0</v>
      </c>
      <c r="G31" s="321"/>
    </row>
    <row r="32" spans="1:7" ht="21" customHeight="1">
      <c r="A32" s="644">
        <f>'成本明細 '!K35</f>
        <v>189</v>
      </c>
      <c r="B32" s="175">
        <f>'成本明細 '!H35</f>
        <v>220</v>
      </c>
      <c r="C32" s="203" t="s">
        <v>53</v>
      </c>
      <c r="D32" s="175">
        <f t="shared" si="0"/>
        <v>220</v>
      </c>
      <c r="E32" s="175">
        <f>'成本明細 '!E35</f>
        <v>220</v>
      </c>
      <c r="F32" s="175">
        <v>0</v>
      </c>
      <c r="G32" s="321"/>
    </row>
    <row r="33" spans="1:7" ht="21" customHeight="1">
      <c r="A33" s="644">
        <f>'成本明細 '!K36</f>
        <v>66</v>
      </c>
      <c r="B33" s="175">
        <f>'成本明細 '!H36</f>
        <v>144</v>
      </c>
      <c r="C33" s="203" t="s">
        <v>54</v>
      </c>
      <c r="D33" s="175">
        <f t="shared" si="0"/>
        <v>144</v>
      </c>
      <c r="E33" s="175">
        <f>'成本明細 '!E36</f>
        <v>144</v>
      </c>
      <c r="F33" s="175">
        <v>0</v>
      </c>
      <c r="G33" s="321"/>
    </row>
    <row r="34" spans="1:7" ht="21" customHeight="1">
      <c r="A34" s="644">
        <f>A35</f>
        <v>209</v>
      </c>
      <c r="B34" s="175">
        <f>B35</f>
        <v>252</v>
      </c>
      <c r="C34" s="203" t="s">
        <v>55</v>
      </c>
      <c r="D34" s="175">
        <f t="shared" si="0"/>
        <v>252</v>
      </c>
      <c r="E34" s="175">
        <f>E35</f>
        <v>252</v>
      </c>
      <c r="F34" s="175">
        <v>0</v>
      </c>
      <c r="G34" s="321"/>
    </row>
    <row r="35" spans="1:7" ht="21" customHeight="1">
      <c r="A35" s="644">
        <f>'成本明細 '!K38</f>
        <v>209</v>
      </c>
      <c r="B35" s="175">
        <f>'成本明細 '!H38</f>
        <v>252</v>
      </c>
      <c r="C35" s="203" t="s">
        <v>56</v>
      </c>
      <c r="D35" s="175">
        <f t="shared" si="0"/>
        <v>252</v>
      </c>
      <c r="E35" s="175">
        <f>'成本明細 '!E38</f>
        <v>252</v>
      </c>
      <c r="F35" s="175">
        <v>0</v>
      </c>
      <c r="G35" s="321"/>
    </row>
    <row r="36" spans="1:7" ht="21" customHeight="1">
      <c r="A36" s="644"/>
      <c r="B36" s="175"/>
      <c r="C36" s="203"/>
      <c r="D36" s="175">
        <f t="shared" si="0"/>
        <v>0</v>
      </c>
      <c r="E36" s="175"/>
      <c r="F36" s="175"/>
      <c r="G36" s="321"/>
    </row>
    <row r="37" spans="1:7" ht="21" customHeight="1" hidden="1">
      <c r="A37" s="644"/>
      <c r="B37" s="175"/>
      <c r="C37" s="203"/>
      <c r="D37" s="175">
        <f t="shared" si="0"/>
        <v>0</v>
      </c>
      <c r="E37" s="175"/>
      <c r="F37" s="175"/>
      <c r="G37" s="321"/>
    </row>
    <row r="38" spans="1:7" ht="21" customHeight="1" thickBot="1">
      <c r="A38" s="646">
        <f>A7+A14+A23+A26+A30+A34+A36</f>
        <v>7011</v>
      </c>
      <c r="B38" s="647">
        <f>B7+B14+B23+B26+B30+B34+B36</f>
        <v>10677</v>
      </c>
      <c r="C38" s="648" t="s">
        <v>184</v>
      </c>
      <c r="D38" s="649">
        <f t="shared" si="0"/>
        <v>10379</v>
      </c>
      <c r="E38" s="649">
        <f>E7+E14+E23+E26+E30+E34+E36</f>
        <v>10199</v>
      </c>
      <c r="F38" s="649">
        <f>F7+F14+F23+F26+F30+F34+F36</f>
        <v>180</v>
      </c>
      <c r="G38" s="577">
        <f>G7+G14+G23+G26+G30+G34+G36</f>
        <v>0</v>
      </c>
    </row>
    <row r="39" spans="1:7" ht="16.5">
      <c r="A39" s="176"/>
      <c r="B39" s="176"/>
      <c r="C39" s="379"/>
      <c r="D39" s="380"/>
      <c r="E39" s="380"/>
      <c r="F39" s="380"/>
      <c r="G39" s="380"/>
    </row>
    <row r="40" spans="1:7" ht="16.5" hidden="1">
      <c r="A40" s="176"/>
      <c r="B40" s="176"/>
      <c r="C40" s="379"/>
      <c r="D40" s="380"/>
      <c r="E40" s="380"/>
      <c r="F40" s="380"/>
      <c r="G40" s="380"/>
    </row>
    <row r="41" spans="1:7" ht="16.5">
      <c r="A41" s="176"/>
      <c r="B41" s="176"/>
      <c r="C41" s="379"/>
      <c r="D41" s="380"/>
      <c r="E41" s="380"/>
      <c r="F41" s="380"/>
      <c r="G41" s="380"/>
    </row>
    <row r="42" spans="1:7" ht="16.5">
      <c r="A42" s="176"/>
      <c r="B42" s="176"/>
      <c r="C42" s="379"/>
      <c r="D42" s="380"/>
      <c r="E42" s="380"/>
      <c r="F42" s="380"/>
      <c r="G42" s="380"/>
    </row>
    <row r="43" spans="1:7" ht="16.5">
      <c r="A43" s="176"/>
      <c r="B43" s="176"/>
      <c r="C43" s="379"/>
      <c r="D43" s="380"/>
      <c r="E43" s="380"/>
      <c r="F43" s="380"/>
      <c r="G43" s="380"/>
    </row>
    <row r="44" spans="1:7" ht="16.5">
      <c r="A44" s="176"/>
      <c r="B44" s="176"/>
      <c r="C44" s="379"/>
      <c r="D44" s="380"/>
      <c r="E44" s="380"/>
      <c r="F44" s="380"/>
      <c r="G44" s="380"/>
    </row>
    <row r="45" spans="1:7" ht="16.5">
      <c r="A45" s="176"/>
      <c r="B45" s="176"/>
      <c r="C45" s="379"/>
      <c r="D45" s="380"/>
      <c r="E45" s="380"/>
      <c r="F45" s="380"/>
      <c r="G45" s="380"/>
    </row>
    <row r="46" spans="1:7" ht="16.5">
      <c r="A46" s="176"/>
      <c r="B46" s="176"/>
      <c r="C46" s="379"/>
      <c r="D46" s="380"/>
      <c r="E46" s="380"/>
      <c r="F46" s="380"/>
      <c r="G46" s="380"/>
    </row>
    <row r="47" spans="1:7" ht="16.5">
      <c r="A47" s="176"/>
      <c r="B47" s="176"/>
      <c r="C47" s="379"/>
      <c r="D47" s="380"/>
      <c r="E47" s="380"/>
      <c r="F47" s="380"/>
      <c r="G47" s="380"/>
    </row>
    <row r="48" spans="1:7" ht="16.5">
      <c r="A48" s="176"/>
      <c r="B48" s="176"/>
      <c r="C48" s="379"/>
      <c r="D48" s="380"/>
      <c r="E48" s="380"/>
      <c r="F48" s="380"/>
      <c r="G48" s="380"/>
    </row>
    <row r="49" spans="1:7" ht="16.5">
      <c r="A49" s="176"/>
      <c r="B49" s="176"/>
      <c r="C49" s="379"/>
      <c r="D49" s="380"/>
      <c r="E49" s="380"/>
      <c r="F49" s="380"/>
      <c r="G49" s="380"/>
    </row>
    <row r="50" spans="1:7" ht="24" customHeight="1">
      <c r="A50" s="177"/>
      <c r="B50" s="177"/>
      <c r="C50" s="177"/>
      <c r="D50" s="177"/>
      <c r="E50" s="177"/>
      <c r="F50" s="177"/>
      <c r="G50" s="177"/>
    </row>
  </sheetData>
  <sheetProtection/>
  <mergeCells count="8">
    <mergeCell ref="A1:G1"/>
    <mergeCell ref="A2:G2"/>
    <mergeCell ref="A3:G3"/>
    <mergeCell ref="C5:C6"/>
    <mergeCell ref="D5:G5"/>
    <mergeCell ref="A5:A6"/>
    <mergeCell ref="B5:B6"/>
    <mergeCell ref="A4:G4"/>
  </mergeCells>
  <printOptions/>
  <pageMargins left="0.7480314960629921" right="0.5511811023622047" top="0.5905511811023623" bottom="0.5905511811023623" header="0.5118110236220472" footer="0.5118110236220472"/>
  <pageSetup horizontalDpi="600" verticalDpi="600" orientation="portrait" paperSize="9" r:id="rId1"/>
  <headerFooter alignWithMargins="0">
    <oddFooter>&amp;C4-24</oddFooter>
  </headerFooter>
</worksheet>
</file>

<file path=xl/worksheets/sheet23.xml><?xml version="1.0" encoding="utf-8"?>
<worksheet xmlns="http://schemas.openxmlformats.org/spreadsheetml/2006/main" xmlns:r="http://schemas.openxmlformats.org/officeDocument/2006/relationships">
  <dimension ref="A1:U54"/>
  <sheetViews>
    <sheetView zoomScalePageLayoutView="0" workbookViewId="0" topLeftCell="A1">
      <selection activeCell="O35" sqref="O35"/>
    </sheetView>
  </sheetViews>
  <sheetFormatPr defaultColWidth="9.00390625" defaultRowHeight="16.5"/>
  <cols>
    <col min="1" max="1" width="3.625" style="3" customWidth="1"/>
    <col min="2" max="2" width="5.625" style="3" customWidth="1"/>
    <col min="3" max="3" width="3.625" style="3" customWidth="1"/>
    <col min="4" max="4" width="9.625" style="6" customWidth="1"/>
    <col min="5" max="5" width="6.625" style="3" customWidth="1"/>
    <col min="6" max="7" width="3.625" style="3" customWidth="1"/>
    <col min="8" max="8" width="8.625" style="79" customWidth="1"/>
    <col min="9" max="12" width="4.625" style="3" customWidth="1"/>
    <col min="13" max="14" width="6.125" style="80" customWidth="1"/>
    <col min="15" max="16" width="6.125" style="81" customWidth="1"/>
    <col min="17" max="18" width="10.625" style="6" customWidth="1"/>
    <col min="19" max="20" width="10.625" style="3" customWidth="1"/>
    <col min="21" max="16384" width="9.00390625" style="3" customWidth="1"/>
  </cols>
  <sheetData>
    <row r="1" spans="1:20" s="35" customFormat="1" ht="39.75" customHeight="1">
      <c r="A1" s="34" t="s">
        <v>240</v>
      </c>
      <c r="B1" s="34" t="s">
        <v>241</v>
      </c>
      <c r="C1" s="34" t="s">
        <v>242</v>
      </c>
      <c r="D1" s="82" t="s">
        <v>243</v>
      </c>
      <c r="E1" s="34" t="s">
        <v>244</v>
      </c>
      <c r="F1" s="917" t="s">
        <v>245</v>
      </c>
      <c r="G1" s="917"/>
      <c r="H1" s="917"/>
      <c r="I1" s="922" t="s">
        <v>246</v>
      </c>
      <c r="J1" s="916"/>
      <c r="K1" s="922" t="s">
        <v>246</v>
      </c>
      <c r="L1" s="916"/>
      <c r="M1" s="923" t="s">
        <v>247</v>
      </c>
      <c r="N1" s="924"/>
      <c r="O1" s="925"/>
      <c r="P1" s="916"/>
      <c r="Q1" s="914" t="s">
        <v>248</v>
      </c>
      <c r="R1" s="915"/>
      <c r="S1" s="916"/>
      <c r="T1" s="34"/>
    </row>
    <row r="2" spans="1:20" ht="16.5">
      <c r="A2" s="36"/>
      <c r="B2" s="36"/>
      <c r="C2" s="36"/>
      <c r="D2" s="37"/>
      <c r="E2" s="36"/>
      <c r="F2" s="38"/>
      <c r="G2" s="38"/>
      <c r="H2" s="38"/>
      <c r="I2" s="39">
        <v>98</v>
      </c>
      <c r="J2" s="36">
        <v>12</v>
      </c>
      <c r="K2" s="39">
        <v>99</v>
      </c>
      <c r="L2" s="36">
        <v>12</v>
      </c>
      <c r="M2" s="40" t="s">
        <v>78</v>
      </c>
      <c r="N2" s="40"/>
      <c r="O2" s="41" t="s">
        <v>281</v>
      </c>
      <c r="P2" s="41"/>
      <c r="Q2" s="40" t="s">
        <v>78</v>
      </c>
      <c r="R2" s="41" t="s">
        <v>237</v>
      </c>
      <c r="S2" s="42" t="s">
        <v>238</v>
      </c>
      <c r="T2" s="43" t="s">
        <v>239</v>
      </c>
    </row>
    <row r="3" spans="1:21" ht="17.25" thickBot="1">
      <c r="A3" s="44"/>
      <c r="B3" s="44"/>
      <c r="C3" s="44"/>
      <c r="D3" s="45">
        <f>D4+D18</f>
        <v>1883759</v>
      </c>
      <c r="E3" s="44"/>
      <c r="F3" s="44" t="s">
        <v>249</v>
      </c>
      <c r="G3" s="44" t="s">
        <v>250</v>
      </c>
      <c r="H3" s="46"/>
      <c r="I3" s="44" t="s">
        <v>249</v>
      </c>
      <c r="J3" s="44" t="s">
        <v>250</v>
      </c>
      <c r="K3" s="44" t="s">
        <v>249</v>
      </c>
      <c r="L3" s="44" t="s">
        <v>250</v>
      </c>
      <c r="M3" s="47"/>
      <c r="N3" s="47"/>
      <c r="O3" s="48"/>
      <c r="P3" s="48"/>
      <c r="Q3" s="77">
        <f>Q4+Q18+Q52</f>
        <v>1643686.25</v>
      </c>
      <c r="R3" s="77">
        <f>R4+R18+R52</f>
        <v>1848443.4833333332</v>
      </c>
      <c r="S3" s="77">
        <f>S4+S18+S52</f>
        <v>204757.2333333334</v>
      </c>
      <c r="T3" s="96">
        <f>T4+T18+T52</f>
        <v>2714256.75</v>
      </c>
      <c r="U3" s="3" t="s">
        <v>283</v>
      </c>
    </row>
    <row r="4" spans="1:20" ht="17.25" thickBot="1">
      <c r="A4" s="918" t="s">
        <v>251</v>
      </c>
      <c r="B4" s="919"/>
      <c r="C4" s="49"/>
      <c r="D4" s="50">
        <f>SUM(D5:D17)</f>
        <v>442914</v>
      </c>
      <c r="E4" s="49"/>
      <c r="F4" s="49"/>
      <c r="G4" s="49"/>
      <c r="H4" s="51"/>
      <c r="I4" s="49"/>
      <c r="J4" s="49"/>
      <c r="K4" s="49"/>
      <c r="L4" s="49"/>
      <c r="M4" s="52"/>
      <c r="N4" s="52" t="s">
        <v>252</v>
      </c>
      <c r="O4" s="53"/>
      <c r="P4" s="52" t="s">
        <v>252</v>
      </c>
      <c r="Q4" s="50">
        <f>SUM(Q5:Q17)</f>
        <v>256747.3333333333</v>
      </c>
      <c r="R4" s="50">
        <f>SUM(R5:R17)</f>
        <v>297709.8333333333</v>
      </c>
      <c r="S4" s="54">
        <f>SUM(S5:S17)</f>
        <v>40962.5</v>
      </c>
      <c r="T4" s="55">
        <f>SUM(T5:T17)</f>
        <v>186166.6666666667</v>
      </c>
    </row>
    <row r="5" spans="1:20" s="9" customFormat="1" ht="16.5">
      <c r="A5" s="56">
        <v>1</v>
      </c>
      <c r="B5" s="56" t="s">
        <v>253</v>
      </c>
      <c r="C5" s="56">
        <v>1</v>
      </c>
      <c r="D5" s="57">
        <v>26200</v>
      </c>
      <c r="E5" s="56">
        <v>4</v>
      </c>
      <c r="F5" s="56">
        <v>93</v>
      </c>
      <c r="G5" s="56">
        <v>11</v>
      </c>
      <c r="H5" s="58">
        <v>38313</v>
      </c>
      <c r="I5" s="59">
        <f aca="true" t="shared" si="0" ref="I5:I17">$I$2-F5</f>
        <v>5</v>
      </c>
      <c r="J5" s="59">
        <f aca="true" t="shared" si="1" ref="J5:J17">$J$2-G5+1</f>
        <v>2</v>
      </c>
      <c r="K5" s="59">
        <f aca="true" t="shared" si="2" ref="K5:K17">$K$2-F5</f>
        <v>6</v>
      </c>
      <c r="L5" s="59">
        <f aca="true" t="shared" si="3" ref="L5:L17">$L$2-G5+1</f>
        <v>2</v>
      </c>
      <c r="M5" s="60">
        <f aca="true" t="shared" si="4" ref="M5:M17">I5+J5/12</f>
        <v>5.166666666666667</v>
      </c>
      <c r="N5" s="60">
        <f aca="true" t="shared" si="5" ref="N5:N17">IF(M5&gt;E5,E5,M5)</f>
        <v>4</v>
      </c>
      <c r="O5" s="61">
        <f aca="true" t="shared" si="6" ref="O5:O17">K5+L5/12</f>
        <v>6.166666666666667</v>
      </c>
      <c r="P5" s="61">
        <f aca="true" t="shared" si="7" ref="P5:P17">IF(O5&gt;E5,E5,O5)</f>
        <v>4</v>
      </c>
      <c r="Q5" s="57">
        <f aca="true" t="shared" si="8" ref="Q5:Q17">(D5/E5)*N5</f>
        <v>26200</v>
      </c>
      <c r="R5" s="57">
        <f aca="true" t="shared" si="9" ref="R5:R17">(D5/E5)*P5</f>
        <v>26200</v>
      </c>
      <c r="S5" s="62">
        <f aca="true" t="shared" si="10" ref="S5:S17">R5-Q5</f>
        <v>0</v>
      </c>
      <c r="T5" s="63">
        <f aca="true" t="shared" si="11" ref="T5:T17">D5-Q5</f>
        <v>0</v>
      </c>
    </row>
    <row r="6" spans="1:20" s="9" customFormat="1" ht="16.5">
      <c r="A6" s="64">
        <v>5</v>
      </c>
      <c r="B6" s="64" t="s">
        <v>253</v>
      </c>
      <c r="C6" s="64">
        <v>1</v>
      </c>
      <c r="D6" s="65">
        <v>18500</v>
      </c>
      <c r="E6" s="64">
        <v>4</v>
      </c>
      <c r="F6" s="64">
        <v>92</v>
      </c>
      <c r="G6" s="64">
        <v>10</v>
      </c>
      <c r="H6" s="66">
        <v>37917</v>
      </c>
      <c r="I6" s="67">
        <f t="shared" si="0"/>
        <v>6</v>
      </c>
      <c r="J6" s="59">
        <f t="shared" si="1"/>
        <v>3</v>
      </c>
      <c r="K6" s="67">
        <f t="shared" si="2"/>
        <v>7</v>
      </c>
      <c r="L6" s="59">
        <f t="shared" si="3"/>
        <v>3</v>
      </c>
      <c r="M6" s="68">
        <f t="shared" si="4"/>
        <v>6.25</v>
      </c>
      <c r="N6" s="68">
        <f t="shared" si="5"/>
        <v>4</v>
      </c>
      <c r="O6" s="69">
        <f t="shared" si="6"/>
        <v>7.25</v>
      </c>
      <c r="P6" s="69">
        <f t="shared" si="7"/>
        <v>4</v>
      </c>
      <c r="Q6" s="65">
        <f t="shared" si="8"/>
        <v>18500</v>
      </c>
      <c r="R6" s="65">
        <f t="shared" si="9"/>
        <v>18500</v>
      </c>
      <c r="S6" s="70">
        <f t="shared" si="10"/>
        <v>0</v>
      </c>
      <c r="T6" s="71">
        <f t="shared" si="11"/>
        <v>0</v>
      </c>
    </row>
    <row r="7" spans="1:20" s="9" customFormat="1" ht="16.5">
      <c r="A7" s="64">
        <v>6</v>
      </c>
      <c r="B7" s="64" t="s">
        <v>253</v>
      </c>
      <c r="C7" s="64">
        <v>1</v>
      </c>
      <c r="D7" s="65">
        <v>18000</v>
      </c>
      <c r="E7" s="64">
        <v>4</v>
      </c>
      <c r="F7" s="64">
        <v>93</v>
      </c>
      <c r="G7" s="64">
        <v>1</v>
      </c>
      <c r="H7" s="66">
        <v>38002</v>
      </c>
      <c r="I7" s="67">
        <f t="shared" si="0"/>
        <v>5</v>
      </c>
      <c r="J7" s="59">
        <f t="shared" si="1"/>
        <v>12</v>
      </c>
      <c r="K7" s="67">
        <f t="shared" si="2"/>
        <v>6</v>
      </c>
      <c r="L7" s="59">
        <f t="shared" si="3"/>
        <v>12</v>
      </c>
      <c r="M7" s="68">
        <f t="shared" si="4"/>
        <v>6</v>
      </c>
      <c r="N7" s="68">
        <f t="shared" si="5"/>
        <v>4</v>
      </c>
      <c r="O7" s="69">
        <f t="shared" si="6"/>
        <v>7</v>
      </c>
      <c r="P7" s="69">
        <f t="shared" si="7"/>
        <v>4</v>
      </c>
      <c r="Q7" s="65">
        <f t="shared" si="8"/>
        <v>18000</v>
      </c>
      <c r="R7" s="65">
        <f t="shared" si="9"/>
        <v>18000</v>
      </c>
      <c r="S7" s="70">
        <f t="shared" si="10"/>
        <v>0</v>
      </c>
      <c r="T7" s="71">
        <f t="shared" si="11"/>
        <v>0</v>
      </c>
    </row>
    <row r="8" spans="1:20" s="9" customFormat="1" ht="16.5">
      <c r="A8" s="64">
        <v>7</v>
      </c>
      <c r="B8" s="64" t="s">
        <v>254</v>
      </c>
      <c r="C8" s="64">
        <v>1</v>
      </c>
      <c r="D8" s="65">
        <v>10500</v>
      </c>
      <c r="E8" s="64">
        <v>5</v>
      </c>
      <c r="F8" s="64">
        <v>91</v>
      </c>
      <c r="G8" s="64">
        <v>12</v>
      </c>
      <c r="H8" s="66">
        <v>37620</v>
      </c>
      <c r="I8" s="67">
        <f t="shared" si="0"/>
        <v>7</v>
      </c>
      <c r="J8" s="59">
        <f t="shared" si="1"/>
        <v>1</v>
      </c>
      <c r="K8" s="67">
        <f t="shared" si="2"/>
        <v>8</v>
      </c>
      <c r="L8" s="59">
        <f t="shared" si="3"/>
        <v>1</v>
      </c>
      <c r="M8" s="68">
        <f t="shared" si="4"/>
        <v>7.083333333333333</v>
      </c>
      <c r="N8" s="68">
        <f t="shared" si="5"/>
        <v>5</v>
      </c>
      <c r="O8" s="69">
        <f t="shared" si="6"/>
        <v>8.083333333333334</v>
      </c>
      <c r="P8" s="69">
        <f t="shared" si="7"/>
        <v>5</v>
      </c>
      <c r="Q8" s="65">
        <f t="shared" si="8"/>
        <v>10500</v>
      </c>
      <c r="R8" s="65">
        <f t="shared" si="9"/>
        <v>10500</v>
      </c>
      <c r="S8" s="70">
        <f t="shared" si="10"/>
        <v>0</v>
      </c>
      <c r="T8" s="71">
        <f t="shared" si="11"/>
        <v>0</v>
      </c>
    </row>
    <row r="9" spans="1:20" s="9" customFormat="1" ht="16.5">
      <c r="A9" s="64">
        <v>8</v>
      </c>
      <c r="B9" s="64" t="s">
        <v>255</v>
      </c>
      <c r="C9" s="64">
        <v>1</v>
      </c>
      <c r="D9" s="65">
        <v>27500</v>
      </c>
      <c r="E9" s="64">
        <v>5</v>
      </c>
      <c r="F9" s="64">
        <v>94</v>
      </c>
      <c r="G9" s="64">
        <v>4</v>
      </c>
      <c r="H9" s="66">
        <v>38461</v>
      </c>
      <c r="I9" s="67">
        <f t="shared" si="0"/>
        <v>4</v>
      </c>
      <c r="J9" s="59">
        <f t="shared" si="1"/>
        <v>9</v>
      </c>
      <c r="K9" s="67">
        <f t="shared" si="2"/>
        <v>5</v>
      </c>
      <c r="L9" s="59">
        <f t="shared" si="3"/>
        <v>9</v>
      </c>
      <c r="M9" s="68">
        <f t="shared" si="4"/>
        <v>4.75</v>
      </c>
      <c r="N9" s="68">
        <f t="shared" si="5"/>
        <v>4.75</v>
      </c>
      <c r="O9" s="69">
        <f t="shared" si="6"/>
        <v>5.75</v>
      </c>
      <c r="P9" s="69">
        <f t="shared" si="7"/>
        <v>5</v>
      </c>
      <c r="Q9" s="65">
        <f t="shared" si="8"/>
        <v>26125</v>
      </c>
      <c r="R9" s="65">
        <f t="shared" si="9"/>
        <v>27500</v>
      </c>
      <c r="S9" s="70">
        <f t="shared" si="10"/>
        <v>1375</v>
      </c>
      <c r="T9" s="71">
        <f t="shared" si="11"/>
        <v>1375</v>
      </c>
    </row>
    <row r="10" spans="1:20" s="9" customFormat="1" ht="16.5">
      <c r="A10" s="64">
        <v>9</v>
      </c>
      <c r="B10" s="64" t="s">
        <v>256</v>
      </c>
      <c r="C10" s="64">
        <v>1</v>
      </c>
      <c r="D10" s="65">
        <v>31000</v>
      </c>
      <c r="E10" s="64">
        <v>5</v>
      </c>
      <c r="F10" s="64">
        <v>93</v>
      </c>
      <c r="G10" s="64">
        <v>10</v>
      </c>
      <c r="H10" s="66">
        <v>38267</v>
      </c>
      <c r="I10" s="67">
        <f t="shared" si="0"/>
        <v>5</v>
      </c>
      <c r="J10" s="59">
        <f t="shared" si="1"/>
        <v>3</v>
      </c>
      <c r="K10" s="67">
        <f t="shared" si="2"/>
        <v>6</v>
      </c>
      <c r="L10" s="59">
        <f t="shared" si="3"/>
        <v>3</v>
      </c>
      <c r="M10" s="68">
        <f t="shared" si="4"/>
        <v>5.25</v>
      </c>
      <c r="N10" s="68">
        <f t="shared" si="5"/>
        <v>5</v>
      </c>
      <c r="O10" s="69">
        <f t="shared" si="6"/>
        <v>6.25</v>
      </c>
      <c r="P10" s="69">
        <f t="shared" si="7"/>
        <v>5</v>
      </c>
      <c r="Q10" s="65">
        <f t="shared" si="8"/>
        <v>31000</v>
      </c>
      <c r="R10" s="65">
        <f t="shared" si="9"/>
        <v>31000</v>
      </c>
      <c r="S10" s="70">
        <f t="shared" si="10"/>
        <v>0</v>
      </c>
      <c r="T10" s="71">
        <f t="shared" si="11"/>
        <v>0</v>
      </c>
    </row>
    <row r="11" spans="1:20" s="9" customFormat="1" ht="16.5">
      <c r="A11" s="72">
        <v>10</v>
      </c>
      <c r="B11" s="72" t="s">
        <v>257</v>
      </c>
      <c r="C11" s="72">
        <v>1</v>
      </c>
      <c r="D11" s="45">
        <v>14000</v>
      </c>
      <c r="E11" s="72">
        <v>8</v>
      </c>
      <c r="F11" s="72">
        <v>93</v>
      </c>
      <c r="G11" s="72">
        <v>10</v>
      </c>
      <c r="H11" s="73">
        <v>38271</v>
      </c>
      <c r="I11" s="74">
        <f t="shared" si="0"/>
        <v>5</v>
      </c>
      <c r="J11" s="59">
        <f t="shared" si="1"/>
        <v>3</v>
      </c>
      <c r="K11" s="74">
        <f t="shared" si="2"/>
        <v>6</v>
      </c>
      <c r="L11" s="59">
        <f t="shared" si="3"/>
        <v>3</v>
      </c>
      <c r="M11" s="75">
        <f t="shared" si="4"/>
        <v>5.25</v>
      </c>
      <c r="N11" s="75">
        <f t="shared" si="5"/>
        <v>5.25</v>
      </c>
      <c r="O11" s="76">
        <f t="shared" si="6"/>
        <v>6.25</v>
      </c>
      <c r="P11" s="76">
        <f t="shared" si="7"/>
        <v>6.25</v>
      </c>
      <c r="Q11" s="45">
        <f t="shared" si="8"/>
        <v>9187.5</v>
      </c>
      <c r="R11" s="45">
        <f t="shared" si="9"/>
        <v>10937.5</v>
      </c>
      <c r="S11" s="77">
        <f t="shared" si="10"/>
        <v>1750</v>
      </c>
      <c r="T11" s="78">
        <f t="shared" si="11"/>
        <v>4812.5</v>
      </c>
    </row>
    <row r="12" spans="1:20" s="9" customFormat="1" ht="16.5">
      <c r="A12" s="64">
        <v>11</v>
      </c>
      <c r="B12" s="64" t="s">
        <v>258</v>
      </c>
      <c r="C12" s="64">
        <v>1</v>
      </c>
      <c r="D12" s="65">
        <v>75514</v>
      </c>
      <c r="E12" s="64">
        <v>5</v>
      </c>
      <c r="F12" s="64">
        <v>91</v>
      </c>
      <c r="G12" s="64">
        <v>12</v>
      </c>
      <c r="H12" s="66">
        <v>37620</v>
      </c>
      <c r="I12" s="67">
        <f t="shared" si="0"/>
        <v>7</v>
      </c>
      <c r="J12" s="59">
        <f t="shared" si="1"/>
        <v>1</v>
      </c>
      <c r="K12" s="67">
        <f t="shared" si="2"/>
        <v>8</v>
      </c>
      <c r="L12" s="59">
        <f t="shared" si="3"/>
        <v>1</v>
      </c>
      <c r="M12" s="68">
        <f t="shared" si="4"/>
        <v>7.083333333333333</v>
      </c>
      <c r="N12" s="68">
        <f t="shared" si="5"/>
        <v>5</v>
      </c>
      <c r="O12" s="69">
        <f t="shared" si="6"/>
        <v>8.083333333333334</v>
      </c>
      <c r="P12" s="69">
        <f t="shared" si="7"/>
        <v>5</v>
      </c>
      <c r="Q12" s="65">
        <f t="shared" si="8"/>
        <v>75514</v>
      </c>
      <c r="R12" s="65">
        <f t="shared" si="9"/>
        <v>75514</v>
      </c>
      <c r="S12" s="77">
        <f t="shared" si="10"/>
        <v>0</v>
      </c>
      <c r="T12" s="78">
        <f t="shared" si="11"/>
        <v>0</v>
      </c>
    </row>
    <row r="13" spans="1:20" s="9" customFormat="1" ht="16.5">
      <c r="A13" s="64">
        <v>12</v>
      </c>
      <c r="B13" s="64" t="s">
        <v>259</v>
      </c>
      <c r="C13" s="85">
        <v>1</v>
      </c>
      <c r="D13" s="37">
        <v>97700</v>
      </c>
      <c r="E13" s="85">
        <v>8</v>
      </c>
      <c r="F13" s="85">
        <v>96</v>
      </c>
      <c r="G13" s="85">
        <v>11</v>
      </c>
      <c r="H13" s="66">
        <v>39415</v>
      </c>
      <c r="I13" s="67">
        <f t="shared" si="0"/>
        <v>2</v>
      </c>
      <c r="J13" s="67">
        <f t="shared" si="1"/>
        <v>2</v>
      </c>
      <c r="K13" s="67">
        <f t="shared" si="2"/>
        <v>3</v>
      </c>
      <c r="L13" s="67">
        <f t="shared" si="3"/>
        <v>2</v>
      </c>
      <c r="M13" s="68">
        <f t="shared" si="4"/>
        <v>2.1666666666666665</v>
      </c>
      <c r="N13" s="68">
        <f t="shared" si="5"/>
        <v>2.1666666666666665</v>
      </c>
      <c r="O13" s="69">
        <f t="shared" si="6"/>
        <v>3.1666666666666665</v>
      </c>
      <c r="P13" s="69">
        <f t="shared" si="7"/>
        <v>3.1666666666666665</v>
      </c>
      <c r="Q13" s="65">
        <f t="shared" si="8"/>
        <v>26460.416666666664</v>
      </c>
      <c r="R13" s="65">
        <f t="shared" si="9"/>
        <v>38672.916666666664</v>
      </c>
      <c r="S13" s="77">
        <f t="shared" si="10"/>
        <v>12212.5</v>
      </c>
      <c r="T13" s="78">
        <f t="shared" si="11"/>
        <v>71239.58333333334</v>
      </c>
    </row>
    <row r="14" spans="1:20" s="9" customFormat="1" ht="16.5">
      <c r="A14" s="64">
        <v>13</v>
      </c>
      <c r="B14" s="64" t="s">
        <v>260</v>
      </c>
      <c r="C14" s="64">
        <v>1</v>
      </c>
      <c r="D14" s="65">
        <v>43000</v>
      </c>
      <c r="E14" s="64">
        <v>8</v>
      </c>
      <c r="F14" s="64">
        <v>97</v>
      </c>
      <c r="G14" s="64">
        <v>6</v>
      </c>
      <c r="H14" s="66">
        <v>39609</v>
      </c>
      <c r="I14" s="67">
        <f t="shared" si="0"/>
        <v>1</v>
      </c>
      <c r="J14" s="67">
        <f t="shared" si="1"/>
        <v>7</v>
      </c>
      <c r="K14" s="67">
        <f t="shared" si="2"/>
        <v>2</v>
      </c>
      <c r="L14" s="67">
        <f t="shared" si="3"/>
        <v>7</v>
      </c>
      <c r="M14" s="68">
        <f t="shared" si="4"/>
        <v>1.5833333333333335</v>
      </c>
      <c r="N14" s="68">
        <f t="shared" si="5"/>
        <v>1.5833333333333335</v>
      </c>
      <c r="O14" s="69">
        <f t="shared" si="6"/>
        <v>2.5833333333333335</v>
      </c>
      <c r="P14" s="69">
        <f t="shared" si="7"/>
        <v>2.5833333333333335</v>
      </c>
      <c r="Q14" s="65">
        <f t="shared" si="8"/>
        <v>8510.416666666668</v>
      </c>
      <c r="R14" s="65">
        <f t="shared" si="9"/>
        <v>13885.416666666668</v>
      </c>
      <c r="S14" s="70">
        <f t="shared" si="10"/>
        <v>5375</v>
      </c>
      <c r="T14" s="71">
        <f t="shared" si="11"/>
        <v>34489.58333333333</v>
      </c>
    </row>
    <row r="15" spans="1:20" s="9" customFormat="1" ht="16.5">
      <c r="A15" s="64">
        <v>14</v>
      </c>
      <c r="B15" s="56" t="s">
        <v>253</v>
      </c>
      <c r="C15" s="56">
        <v>1</v>
      </c>
      <c r="D15" s="57">
        <v>27000</v>
      </c>
      <c r="E15" s="56">
        <v>4</v>
      </c>
      <c r="F15" s="56">
        <v>98</v>
      </c>
      <c r="G15" s="56">
        <v>9</v>
      </c>
      <c r="H15" s="66">
        <v>40086</v>
      </c>
      <c r="I15" s="59">
        <f t="shared" si="0"/>
        <v>0</v>
      </c>
      <c r="J15" s="59">
        <f>$J$2-G15+1</f>
        <v>4</v>
      </c>
      <c r="K15" s="59">
        <f t="shared" si="2"/>
        <v>1</v>
      </c>
      <c r="L15" s="59">
        <f t="shared" si="3"/>
        <v>4</v>
      </c>
      <c r="M15" s="60">
        <f>I15+J15/12</f>
        <v>0.3333333333333333</v>
      </c>
      <c r="N15" s="60">
        <f t="shared" si="5"/>
        <v>0.3333333333333333</v>
      </c>
      <c r="O15" s="61">
        <f>K15+L15/12</f>
        <v>1.3333333333333333</v>
      </c>
      <c r="P15" s="61">
        <f t="shared" si="7"/>
        <v>1.3333333333333333</v>
      </c>
      <c r="Q15" s="57">
        <f t="shared" si="8"/>
        <v>2250</v>
      </c>
      <c r="R15" s="57">
        <f t="shared" si="9"/>
        <v>9000</v>
      </c>
      <c r="S15" s="62">
        <f t="shared" si="10"/>
        <v>6750</v>
      </c>
      <c r="T15" s="63">
        <f t="shared" si="11"/>
        <v>24750</v>
      </c>
    </row>
    <row r="16" spans="1:20" s="9" customFormat="1" ht="16.5">
      <c r="A16" s="64">
        <v>15</v>
      </c>
      <c r="B16" s="64" t="s">
        <v>253</v>
      </c>
      <c r="C16" s="64">
        <v>1</v>
      </c>
      <c r="D16" s="65">
        <v>27000</v>
      </c>
      <c r="E16" s="64">
        <v>4</v>
      </c>
      <c r="F16" s="64">
        <v>98</v>
      </c>
      <c r="G16" s="64">
        <v>9</v>
      </c>
      <c r="H16" s="66">
        <v>40086</v>
      </c>
      <c r="I16" s="67">
        <f t="shared" si="0"/>
        <v>0</v>
      </c>
      <c r="J16" s="59">
        <f t="shared" si="1"/>
        <v>4</v>
      </c>
      <c r="K16" s="67">
        <f t="shared" si="2"/>
        <v>1</v>
      </c>
      <c r="L16" s="59">
        <f t="shared" si="3"/>
        <v>4</v>
      </c>
      <c r="M16" s="68">
        <f t="shared" si="4"/>
        <v>0.3333333333333333</v>
      </c>
      <c r="N16" s="68">
        <f t="shared" si="5"/>
        <v>0.3333333333333333</v>
      </c>
      <c r="O16" s="69">
        <f t="shared" si="6"/>
        <v>1.3333333333333333</v>
      </c>
      <c r="P16" s="69">
        <f t="shared" si="7"/>
        <v>1.3333333333333333</v>
      </c>
      <c r="Q16" s="65">
        <f t="shared" si="8"/>
        <v>2250</v>
      </c>
      <c r="R16" s="65">
        <f t="shared" si="9"/>
        <v>9000</v>
      </c>
      <c r="S16" s="70">
        <f t="shared" si="10"/>
        <v>6750</v>
      </c>
      <c r="T16" s="71">
        <f t="shared" si="11"/>
        <v>24750</v>
      </c>
    </row>
    <row r="17" spans="1:20" s="9" customFormat="1" ht="17.25" thickBot="1">
      <c r="A17" s="64">
        <v>16</v>
      </c>
      <c r="B17" s="64" t="s">
        <v>253</v>
      </c>
      <c r="C17" s="64">
        <v>1</v>
      </c>
      <c r="D17" s="65">
        <v>27000</v>
      </c>
      <c r="E17" s="64">
        <v>4</v>
      </c>
      <c r="F17" s="64">
        <v>98</v>
      </c>
      <c r="G17" s="64">
        <v>9</v>
      </c>
      <c r="H17" s="66">
        <v>40086</v>
      </c>
      <c r="I17" s="67">
        <f t="shared" si="0"/>
        <v>0</v>
      </c>
      <c r="J17" s="59">
        <f t="shared" si="1"/>
        <v>4</v>
      </c>
      <c r="K17" s="67">
        <f t="shared" si="2"/>
        <v>1</v>
      </c>
      <c r="L17" s="59">
        <f t="shared" si="3"/>
        <v>4</v>
      </c>
      <c r="M17" s="68">
        <f t="shared" si="4"/>
        <v>0.3333333333333333</v>
      </c>
      <c r="N17" s="68">
        <f t="shared" si="5"/>
        <v>0.3333333333333333</v>
      </c>
      <c r="O17" s="69">
        <f t="shared" si="6"/>
        <v>1.3333333333333333</v>
      </c>
      <c r="P17" s="69">
        <f t="shared" si="7"/>
        <v>1.3333333333333333</v>
      </c>
      <c r="Q17" s="65">
        <f t="shared" si="8"/>
        <v>2250</v>
      </c>
      <c r="R17" s="65">
        <f t="shared" si="9"/>
        <v>9000</v>
      </c>
      <c r="S17" s="70">
        <f t="shared" si="10"/>
        <v>6750</v>
      </c>
      <c r="T17" s="71">
        <f t="shared" si="11"/>
        <v>24750</v>
      </c>
    </row>
    <row r="18" spans="1:21" s="9" customFormat="1" ht="17.25" thickBot="1">
      <c r="A18" s="920" t="s">
        <v>282</v>
      </c>
      <c r="B18" s="921"/>
      <c r="C18" s="88"/>
      <c r="D18" s="89">
        <f>SUM(D19:D51)</f>
        <v>1440845</v>
      </c>
      <c r="E18" s="88"/>
      <c r="F18" s="88"/>
      <c r="G18" s="88"/>
      <c r="H18" s="90"/>
      <c r="I18" s="91"/>
      <c r="J18" s="91"/>
      <c r="K18" s="91"/>
      <c r="L18" s="91"/>
      <c r="M18" s="92"/>
      <c r="N18" s="92"/>
      <c r="O18" s="93"/>
      <c r="P18" s="93"/>
      <c r="Q18" s="89">
        <f>SUM(Q19:Q51)</f>
        <v>1197938.7500000002</v>
      </c>
      <c r="R18" s="89">
        <f>SUM(R19:R51)</f>
        <v>1320497.0833333333</v>
      </c>
      <c r="S18" s="94">
        <f>SUM(S19:S51)</f>
        <v>122558.33333333337</v>
      </c>
      <c r="T18" s="95">
        <f>SUM(T19:T51)</f>
        <v>242906.25</v>
      </c>
      <c r="U18" s="109">
        <v>100000</v>
      </c>
    </row>
    <row r="19" spans="1:20" s="9" customFormat="1" ht="16.5">
      <c r="A19" s="56">
        <v>1</v>
      </c>
      <c r="B19" s="56" t="s">
        <v>256</v>
      </c>
      <c r="C19" s="56">
        <v>1</v>
      </c>
      <c r="D19" s="57">
        <v>60000</v>
      </c>
      <c r="E19" s="56">
        <v>5</v>
      </c>
      <c r="F19" s="56">
        <v>94</v>
      </c>
      <c r="G19" s="56">
        <v>5</v>
      </c>
      <c r="H19" s="58">
        <v>38486</v>
      </c>
      <c r="I19" s="59">
        <f aca="true" t="shared" si="12" ref="I19:I51">$I$2-F19</f>
        <v>4</v>
      </c>
      <c r="J19" s="59">
        <f aca="true" t="shared" si="13" ref="J19:J51">$J$2-G19+1</f>
        <v>8</v>
      </c>
      <c r="K19" s="59">
        <f aca="true" t="shared" si="14" ref="K19:K51">$K$2-F19</f>
        <v>5</v>
      </c>
      <c r="L19" s="59">
        <f aca="true" t="shared" si="15" ref="L19:L51">$L$2-G19+1</f>
        <v>8</v>
      </c>
      <c r="M19" s="60">
        <f aca="true" t="shared" si="16" ref="M19:M51">I19+J19/12</f>
        <v>4.666666666666667</v>
      </c>
      <c r="N19" s="60">
        <f aca="true" t="shared" si="17" ref="N19:N51">IF(M19&gt;E19,E19,M19)</f>
        <v>4.666666666666667</v>
      </c>
      <c r="O19" s="61">
        <f aca="true" t="shared" si="18" ref="O19:O51">K19+L19/12</f>
        <v>5.666666666666667</v>
      </c>
      <c r="P19" s="61">
        <f aca="true" t="shared" si="19" ref="P19:P51">IF(O19&gt;E19,E19,O19)</f>
        <v>5</v>
      </c>
      <c r="Q19" s="57">
        <f aca="true" t="shared" si="20" ref="Q19:Q51">(D19/E19)*N19</f>
        <v>56000</v>
      </c>
      <c r="R19" s="57">
        <f aca="true" t="shared" si="21" ref="R19:R51">(D19/E19)*P19</f>
        <v>60000</v>
      </c>
      <c r="S19" s="62">
        <f aca="true" t="shared" si="22" ref="S19:S51">R19-Q19</f>
        <v>4000</v>
      </c>
      <c r="T19" s="63">
        <f aca="true" t="shared" si="23" ref="T19:T51">D19-Q19</f>
        <v>4000</v>
      </c>
    </row>
    <row r="20" spans="1:20" s="9" customFormat="1" ht="16.5">
      <c r="A20" s="64">
        <v>2</v>
      </c>
      <c r="B20" s="64" t="s">
        <v>256</v>
      </c>
      <c r="C20" s="64">
        <v>1</v>
      </c>
      <c r="D20" s="65">
        <v>60000</v>
      </c>
      <c r="E20" s="64">
        <v>5</v>
      </c>
      <c r="F20" s="64">
        <v>94</v>
      </c>
      <c r="G20" s="64">
        <v>5</v>
      </c>
      <c r="H20" s="66">
        <v>38486</v>
      </c>
      <c r="I20" s="67">
        <f t="shared" si="12"/>
        <v>4</v>
      </c>
      <c r="J20" s="59">
        <f t="shared" si="13"/>
        <v>8</v>
      </c>
      <c r="K20" s="67">
        <f t="shared" si="14"/>
        <v>5</v>
      </c>
      <c r="L20" s="59">
        <f t="shared" si="15"/>
        <v>8</v>
      </c>
      <c r="M20" s="68">
        <f t="shared" si="16"/>
        <v>4.666666666666667</v>
      </c>
      <c r="N20" s="68">
        <f t="shared" si="17"/>
        <v>4.666666666666667</v>
      </c>
      <c r="O20" s="69">
        <f t="shared" si="18"/>
        <v>5.666666666666667</v>
      </c>
      <c r="P20" s="69">
        <f t="shared" si="19"/>
        <v>5</v>
      </c>
      <c r="Q20" s="65">
        <f t="shared" si="20"/>
        <v>56000</v>
      </c>
      <c r="R20" s="65">
        <f t="shared" si="21"/>
        <v>60000</v>
      </c>
      <c r="S20" s="70">
        <f t="shared" si="22"/>
        <v>4000</v>
      </c>
      <c r="T20" s="71">
        <f t="shared" si="23"/>
        <v>4000</v>
      </c>
    </row>
    <row r="21" spans="1:20" s="9" customFormat="1" ht="16.5">
      <c r="A21" s="56">
        <v>3</v>
      </c>
      <c r="B21" s="64" t="s">
        <v>261</v>
      </c>
      <c r="C21" s="64">
        <v>1</v>
      </c>
      <c r="D21" s="65">
        <v>120000</v>
      </c>
      <c r="E21" s="64">
        <v>5</v>
      </c>
      <c r="F21" s="64">
        <v>94</v>
      </c>
      <c r="G21" s="64">
        <v>6</v>
      </c>
      <c r="H21" s="66">
        <v>38505</v>
      </c>
      <c r="I21" s="67">
        <f t="shared" si="12"/>
        <v>4</v>
      </c>
      <c r="J21" s="59">
        <f t="shared" si="13"/>
        <v>7</v>
      </c>
      <c r="K21" s="67">
        <f t="shared" si="14"/>
        <v>5</v>
      </c>
      <c r="L21" s="59">
        <f t="shared" si="15"/>
        <v>7</v>
      </c>
      <c r="M21" s="68">
        <f t="shared" si="16"/>
        <v>4.583333333333333</v>
      </c>
      <c r="N21" s="68">
        <f t="shared" si="17"/>
        <v>4.583333333333333</v>
      </c>
      <c r="O21" s="69">
        <f t="shared" si="18"/>
        <v>5.583333333333333</v>
      </c>
      <c r="P21" s="69">
        <f t="shared" si="19"/>
        <v>5</v>
      </c>
      <c r="Q21" s="65">
        <f t="shared" si="20"/>
        <v>110000</v>
      </c>
      <c r="R21" s="65">
        <f t="shared" si="21"/>
        <v>120000</v>
      </c>
      <c r="S21" s="70">
        <f t="shared" si="22"/>
        <v>10000</v>
      </c>
      <c r="T21" s="71">
        <f t="shared" si="23"/>
        <v>10000</v>
      </c>
    </row>
    <row r="22" spans="1:20" s="9" customFormat="1" ht="16.5">
      <c r="A22" s="64">
        <v>4</v>
      </c>
      <c r="B22" s="64" t="s">
        <v>262</v>
      </c>
      <c r="C22" s="64">
        <v>1</v>
      </c>
      <c r="D22" s="65">
        <v>36000</v>
      </c>
      <c r="E22" s="64">
        <v>8</v>
      </c>
      <c r="F22" s="64">
        <v>94</v>
      </c>
      <c r="G22" s="64">
        <v>4</v>
      </c>
      <c r="H22" s="66">
        <v>38461</v>
      </c>
      <c r="I22" s="67">
        <f t="shared" si="12"/>
        <v>4</v>
      </c>
      <c r="J22" s="59">
        <f t="shared" si="13"/>
        <v>9</v>
      </c>
      <c r="K22" s="67">
        <f t="shared" si="14"/>
        <v>5</v>
      </c>
      <c r="L22" s="59">
        <f t="shared" si="15"/>
        <v>9</v>
      </c>
      <c r="M22" s="68">
        <f t="shared" si="16"/>
        <v>4.75</v>
      </c>
      <c r="N22" s="68">
        <f t="shared" si="17"/>
        <v>4.75</v>
      </c>
      <c r="O22" s="69">
        <f t="shared" si="18"/>
        <v>5.75</v>
      </c>
      <c r="P22" s="69">
        <f t="shared" si="19"/>
        <v>5.75</v>
      </c>
      <c r="Q22" s="65">
        <f t="shared" si="20"/>
        <v>21375</v>
      </c>
      <c r="R22" s="65">
        <f t="shared" si="21"/>
        <v>25875</v>
      </c>
      <c r="S22" s="70">
        <f t="shared" si="22"/>
        <v>4500</v>
      </c>
      <c r="T22" s="71">
        <f t="shared" si="23"/>
        <v>14625</v>
      </c>
    </row>
    <row r="23" spans="1:20" s="9" customFormat="1" ht="16.5">
      <c r="A23" s="56">
        <v>5</v>
      </c>
      <c r="B23" s="64" t="s">
        <v>262</v>
      </c>
      <c r="C23" s="64">
        <v>1</v>
      </c>
      <c r="D23" s="65">
        <v>36000</v>
      </c>
      <c r="E23" s="64">
        <v>8</v>
      </c>
      <c r="F23" s="64">
        <v>94</v>
      </c>
      <c r="G23" s="64">
        <v>6</v>
      </c>
      <c r="H23" s="66">
        <v>38513</v>
      </c>
      <c r="I23" s="67">
        <f t="shared" si="12"/>
        <v>4</v>
      </c>
      <c r="J23" s="59">
        <f t="shared" si="13"/>
        <v>7</v>
      </c>
      <c r="K23" s="67">
        <f t="shared" si="14"/>
        <v>5</v>
      </c>
      <c r="L23" s="59">
        <f t="shared" si="15"/>
        <v>7</v>
      </c>
      <c r="M23" s="68">
        <f t="shared" si="16"/>
        <v>4.583333333333333</v>
      </c>
      <c r="N23" s="68">
        <f t="shared" si="17"/>
        <v>4.583333333333333</v>
      </c>
      <c r="O23" s="69">
        <f t="shared" si="18"/>
        <v>5.583333333333333</v>
      </c>
      <c r="P23" s="69">
        <f t="shared" si="19"/>
        <v>5.583333333333333</v>
      </c>
      <c r="Q23" s="65">
        <f t="shared" si="20"/>
        <v>20625</v>
      </c>
      <c r="R23" s="65">
        <f t="shared" si="21"/>
        <v>25125</v>
      </c>
      <c r="S23" s="70">
        <f t="shared" si="22"/>
        <v>4500</v>
      </c>
      <c r="T23" s="71">
        <f t="shared" si="23"/>
        <v>15375</v>
      </c>
    </row>
    <row r="24" spans="1:20" s="9" customFormat="1" ht="16.5">
      <c r="A24" s="64">
        <v>6</v>
      </c>
      <c r="B24" s="64" t="s">
        <v>262</v>
      </c>
      <c r="C24" s="64">
        <v>1</v>
      </c>
      <c r="D24" s="65">
        <v>30000</v>
      </c>
      <c r="E24" s="64">
        <v>8</v>
      </c>
      <c r="F24" s="64">
        <v>94</v>
      </c>
      <c r="G24" s="64">
        <v>6</v>
      </c>
      <c r="H24" s="66">
        <v>38505</v>
      </c>
      <c r="I24" s="67">
        <f t="shared" si="12"/>
        <v>4</v>
      </c>
      <c r="J24" s="59">
        <f t="shared" si="13"/>
        <v>7</v>
      </c>
      <c r="K24" s="67">
        <f t="shared" si="14"/>
        <v>5</v>
      </c>
      <c r="L24" s="59">
        <f t="shared" si="15"/>
        <v>7</v>
      </c>
      <c r="M24" s="68">
        <f t="shared" si="16"/>
        <v>4.583333333333333</v>
      </c>
      <c r="N24" s="68">
        <f t="shared" si="17"/>
        <v>4.583333333333333</v>
      </c>
      <c r="O24" s="69">
        <f t="shared" si="18"/>
        <v>5.583333333333333</v>
      </c>
      <c r="P24" s="69">
        <f t="shared" si="19"/>
        <v>5.583333333333333</v>
      </c>
      <c r="Q24" s="65">
        <f t="shared" si="20"/>
        <v>17187.5</v>
      </c>
      <c r="R24" s="65">
        <f t="shared" si="21"/>
        <v>20937.5</v>
      </c>
      <c r="S24" s="70">
        <f t="shared" si="22"/>
        <v>3750</v>
      </c>
      <c r="T24" s="71">
        <f t="shared" si="23"/>
        <v>12812.5</v>
      </c>
    </row>
    <row r="25" spans="1:20" s="9" customFormat="1" ht="16.5">
      <c r="A25" s="56">
        <v>7</v>
      </c>
      <c r="B25" s="64" t="s">
        <v>262</v>
      </c>
      <c r="C25" s="64">
        <v>1</v>
      </c>
      <c r="D25" s="65">
        <v>30000</v>
      </c>
      <c r="E25" s="64">
        <v>8</v>
      </c>
      <c r="F25" s="64">
        <v>94</v>
      </c>
      <c r="G25" s="64">
        <v>6</v>
      </c>
      <c r="H25" s="66">
        <v>38505</v>
      </c>
      <c r="I25" s="67">
        <f t="shared" si="12"/>
        <v>4</v>
      </c>
      <c r="J25" s="59">
        <f t="shared" si="13"/>
        <v>7</v>
      </c>
      <c r="K25" s="67">
        <f t="shared" si="14"/>
        <v>5</v>
      </c>
      <c r="L25" s="59">
        <f t="shared" si="15"/>
        <v>7</v>
      </c>
      <c r="M25" s="68">
        <f t="shared" si="16"/>
        <v>4.583333333333333</v>
      </c>
      <c r="N25" s="68">
        <f t="shared" si="17"/>
        <v>4.583333333333333</v>
      </c>
      <c r="O25" s="69">
        <f t="shared" si="18"/>
        <v>5.583333333333333</v>
      </c>
      <c r="P25" s="69">
        <f t="shared" si="19"/>
        <v>5.583333333333333</v>
      </c>
      <c r="Q25" s="65">
        <f t="shared" si="20"/>
        <v>17187.5</v>
      </c>
      <c r="R25" s="65">
        <f t="shared" si="21"/>
        <v>20937.5</v>
      </c>
      <c r="S25" s="70">
        <f t="shared" si="22"/>
        <v>3750</v>
      </c>
      <c r="T25" s="71">
        <f t="shared" si="23"/>
        <v>12812.5</v>
      </c>
    </row>
    <row r="26" spans="1:20" s="9" customFormat="1" ht="16.5">
      <c r="A26" s="64">
        <v>8</v>
      </c>
      <c r="B26" s="64" t="s">
        <v>262</v>
      </c>
      <c r="C26" s="64">
        <v>1</v>
      </c>
      <c r="D26" s="65">
        <v>160000</v>
      </c>
      <c r="E26" s="64">
        <v>8</v>
      </c>
      <c r="F26" s="64">
        <v>94</v>
      </c>
      <c r="G26" s="64">
        <v>6</v>
      </c>
      <c r="H26" s="66">
        <v>38505</v>
      </c>
      <c r="I26" s="67">
        <f t="shared" si="12"/>
        <v>4</v>
      </c>
      <c r="J26" s="59">
        <f t="shared" si="13"/>
        <v>7</v>
      </c>
      <c r="K26" s="67">
        <f t="shared" si="14"/>
        <v>5</v>
      </c>
      <c r="L26" s="59">
        <f t="shared" si="15"/>
        <v>7</v>
      </c>
      <c r="M26" s="68">
        <f t="shared" si="16"/>
        <v>4.583333333333333</v>
      </c>
      <c r="N26" s="68">
        <f t="shared" si="17"/>
        <v>4.583333333333333</v>
      </c>
      <c r="O26" s="69">
        <f t="shared" si="18"/>
        <v>5.583333333333333</v>
      </c>
      <c r="P26" s="69">
        <f t="shared" si="19"/>
        <v>5.583333333333333</v>
      </c>
      <c r="Q26" s="65">
        <f t="shared" si="20"/>
        <v>91666.66666666666</v>
      </c>
      <c r="R26" s="65">
        <f t="shared" si="21"/>
        <v>111666.66666666666</v>
      </c>
      <c r="S26" s="70">
        <f t="shared" si="22"/>
        <v>20000</v>
      </c>
      <c r="T26" s="71">
        <f t="shared" si="23"/>
        <v>68333.33333333334</v>
      </c>
    </row>
    <row r="27" spans="1:20" s="9" customFormat="1" ht="16.5">
      <c r="A27" s="56">
        <v>9</v>
      </c>
      <c r="B27" s="64" t="s">
        <v>263</v>
      </c>
      <c r="C27" s="64">
        <v>1</v>
      </c>
      <c r="D27" s="65">
        <v>33900</v>
      </c>
      <c r="E27" s="64">
        <v>5</v>
      </c>
      <c r="F27" s="64">
        <v>94</v>
      </c>
      <c r="G27" s="64">
        <v>6</v>
      </c>
      <c r="H27" s="66">
        <v>38513</v>
      </c>
      <c r="I27" s="67">
        <f t="shared" si="12"/>
        <v>4</v>
      </c>
      <c r="J27" s="59">
        <f t="shared" si="13"/>
        <v>7</v>
      </c>
      <c r="K27" s="67">
        <f t="shared" si="14"/>
        <v>5</v>
      </c>
      <c r="L27" s="59">
        <f t="shared" si="15"/>
        <v>7</v>
      </c>
      <c r="M27" s="68">
        <f t="shared" si="16"/>
        <v>4.583333333333333</v>
      </c>
      <c r="N27" s="68">
        <f t="shared" si="17"/>
        <v>4.583333333333333</v>
      </c>
      <c r="O27" s="69">
        <f t="shared" si="18"/>
        <v>5.583333333333333</v>
      </c>
      <c r="P27" s="69">
        <f t="shared" si="19"/>
        <v>5</v>
      </c>
      <c r="Q27" s="65">
        <f t="shared" si="20"/>
        <v>31074.999999999996</v>
      </c>
      <c r="R27" s="65">
        <f t="shared" si="21"/>
        <v>33900</v>
      </c>
      <c r="S27" s="70">
        <f t="shared" si="22"/>
        <v>2825.0000000000036</v>
      </c>
      <c r="T27" s="71">
        <f t="shared" si="23"/>
        <v>2825.0000000000036</v>
      </c>
    </row>
    <row r="28" spans="1:20" s="9" customFormat="1" ht="16.5">
      <c r="A28" s="64">
        <v>10</v>
      </c>
      <c r="B28" s="64" t="s">
        <v>264</v>
      </c>
      <c r="C28" s="64">
        <v>1</v>
      </c>
      <c r="D28" s="65">
        <v>17000</v>
      </c>
      <c r="E28" s="64">
        <v>5</v>
      </c>
      <c r="F28" s="64">
        <v>90</v>
      </c>
      <c r="G28" s="64">
        <v>12</v>
      </c>
      <c r="H28" s="66">
        <v>37256</v>
      </c>
      <c r="I28" s="67">
        <f t="shared" si="12"/>
        <v>8</v>
      </c>
      <c r="J28" s="59">
        <f t="shared" si="13"/>
        <v>1</v>
      </c>
      <c r="K28" s="67">
        <f t="shared" si="14"/>
        <v>9</v>
      </c>
      <c r="L28" s="59">
        <f t="shared" si="15"/>
        <v>1</v>
      </c>
      <c r="M28" s="68">
        <f t="shared" si="16"/>
        <v>8.083333333333334</v>
      </c>
      <c r="N28" s="68">
        <f t="shared" si="17"/>
        <v>5</v>
      </c>
      <c r="O28" s="69">
        <f t="shared" si="18"/>
        <v>9.083333333333334</v>
      </c>
      <c r="P28" s="69">
        <f t="shared" si="19"/>
        <v>5</v>
      </c>
      <c r="Q28" s="65">
        <f t="shared" si="20"/>
        <v>17000</v>
      </c>
      <c r="R28" s="65">
        <f t="shared" si="21"/>
        <v>17000</v>
      </c>
      <c r="S28" s="70">
        <f t="shared" si="22"/>
        <v>0</v>
      </c>
      <c r="T28" s="71">
        <f t="shared" si="23"/>
        <v>0</v>
      </c>
    </row>
    <row r="29" spans="1:20" s="9" customFormat="1" ht="16.5">
      <c r="A29" s="56">
        <v>11</v>
      </c>
      <c r="B29" s="64" t="s">
        <v>265</v>
      </c>
      <c r="C29" s="64">
        <v>1</v>
      </c>
      <c r="D29" s="65">
        <v>30000</v>
      </c>
      <c r="E29" s="64">
        <v>5</v>
      </c>
      <c r="F29" s="64">
        <v>94</v>
      </c>
      <c r="G29" s="64">
        <v>6</v>
      </c>
      <c r="H29" s="66">
        <v>38505</v>
      </c>
      <c r="I29" s="67">
        <f t="shared" si="12"/>
        <v>4</v>
      </c>
      <c r="J29" s="59">
        <f t="shared" si="13"/>
        <v>7</v>
      </c>
      <c r="K29" s="67">
        <f t="shared" si="14"/>
        <v>5</v>
      </c>
      <c r="L29" s="59">
        <f t="shared" si="15"/>
        <v>7</v>
      </c>
      <c r="M29" s="68">
        <f t="shared" si="16"/>
        <v>4.583333333333333</v>
      </c>
      <c r="N29" s="68">
        <f t="shared" si="17"/>
        <v>4.583333333333333</v>
      </c>
      <c r="O29" s="69">
        <f t="shared" si="18"/>
        <v>5.583333333333333</v>
      </c>
      <c r="P29" s="69">
        <f t="shared" si="19"/>
        <v>5</v>
      </c>
      <c r="Q29" s="65">
        <f t="shared" si="20"/>
        <v>27500</v>
      </c>
      <c r="R29" s="65">
        <f t="shared" si="21"/>
        <v>30000</v>
      </c>
      <c r="S29" s="70">
        <f t="shared" si="22"/>
        <v>2500</v>
      </c>
      <c r="T29" s="71">
        <f t="shared" si="23"/>
        <v>2500</v>
      </c>
    </row>
    <row r="30" spans="1:20" s="9" customFormat="1" ht="16.5">
      <c r="A30" s="64">
        <v>12</v>
      </c>
      <c r="B30" s="64" t="s">
        <v>266</v>
      </c>
      <c r="C30" s="64">
        <v>1</v>
      </c>
      <c r="D30" s="65">
        <v>35000</v>
      </c>
      <c r="E30" s="64">
        <v>8</v>
      </c>
      <c r="F30" s="64">
        <v>94</v>
      </c>
      <c r="G30" s="64">
        <v>5</v>
      </c>
      <c r="H30" s="66">
        <v>38503</v>
      </c>
      <c r="I30" s="67">
        <f t="shared" si="12"/>
        <v>4</v>
      </c>
      <c r="J30" s="59">
        <f t="shared" si="13"/>
        <v>8</v>
      </c>
      <c r="K30" s="67">
        <f t="shared" si="14"/>
        <v>5</v>
      </c>
      <c r="L30" s="59">
        <f t="shared" si="15"/>
        <v>8</v>
      </c>
      <c r="M30" s="68">
        <f t="shared" si="16"/>
        <v>4.666666666666667</v>
      </c>
      <c r="N30" s="68">
        <f t="shared" si="17"/>
        <v>4.666666666666667</v>
      </c>
      <c r="O30" s="69">
        <f t="shared" si="18"/>
        <v>5.666666666666667</v>
      </c>
      <c r="P30" s="69">
        <f t="shared" si="19"/>
        <v>5.666666666666667</v>
      </c>
      <c r="Q30" s="65">
        <f t="shared" si="20"/>
        <v>20416.666666666668</v>
      </c>
      <c r="R30" s="65">
        <f t="shared" si="21"/>
        <v>24791.666666666668</v>
      </c>
      <c r="S30" s="70">
        <f t="shared" si="22"/>
        <v>4375</v>
      </c>
      <c r="T30" s="71">
        <f t="shared" si="23"/>
        <v>14583.333333333332</v>
      </c>
    </row>
    <row r="31" spans="1:20" s="9" customFormat="1" ht="16.5">
      <c r="A31" s="56">
        <v>13</v>
      </c>
      <c r="B31" s="64" t="s">
        <v>267</v>
      </c>
      <c r="C31" s="64">
        <v>1</v>
      </c>
      <c r="D31" s="65">
        <v>45000</v>
      </c>
      <c r="E31" s="64">
        <v>5</v>
      </c>
      <c r="F31" s="64">
        <v>94</v>
      </c>
      <c r="G31" s="64">
        <v>6</v>
      </c>
      <c r="H31" s="66">
        <v>38505</v>
      </c>
      <c r="I31" s="67">
        <f t="shared" si="12"/>
        <v>4</v>
      </c>
      <c r="J31" s="59">
        <f t="shared" si="13"/>
        <v>7</v>
      </c>
      <c r="K31" s="67">
        <f t="shared" si="14"/>
        <v>5</v>
      </c>
      <c r="L31" s="59">
        <f t="shared" si="15"/>
        <v>7</v>
      </c>
      <c r="M31" s="68">
        <f t="shared" si="16"/>
        <v>4.583333333333333</v>
      </c>
      <c r="N31" s="68">
        <f t="shared" si="17"/>
        <v>4.583333333333333</v>
      </c>
      <c r="O31" s="69">
        <f t="shared" si="18"/>
        <v>5.583333333333333</v>
      </c>
      <c r="P31" s="69">
        <f t="shared" si="19"/>
        <v>5</v>
      </c>
      <c r="Q31" s="65">
        <f t="shared" si="20"/>
        <v>41250</v>
      </c>
      <c r="R31" s="65">
        <f t="shared" si="21"/>
        <v>45000</v>
      </c>
      <c r="S31" s="70">
        <f t="shared" si="22"/>
        <v>3750</v>
      </c>
      <c r="T31" s="71">
        <f t="shared" si="23"/>
        <v>3750</v>
      </c>
    </row>
    <row r="32" spans="1:20" s="9" customFormat="1" ht="16.5">
      <c r="A32" s="64">
        <v>14</v>
      </c>
      <c r="B32" s="64" t="s">
        <v>268</v>
      </c>
      <c r="C32" s="64">
        <v>1</v>
      </c>
      <c r="D32" s="65">
        <v>10000</v>
      </c>
      <c r="E32" s="64">
        <v>8</v>
      </c>
      <c r="F32" s="64">
        <v>94</v>
      </c>
      <c r="G32" s="64">
        <v>6</v>
      </c>
      <c r="H32" s="66">
        <v>38505</v>
      </c>
      <c r="I32" s="67">
        <f t="shared" si="12"/>
        <v>4</v>
      </c>
      <c r="J32" s="59">
        <f t="shared" si="13"/>
        <v>7</v>
      </c>
      <c r="K32" s="67">
        <f t="shared" si="14"/>
        <v>5</v>
      </c>
      <c r="L32" s="59">
        <f t="shared" si="15"/>
        <v>7</v>
      </c>
      <c r="M32" s="68">
        <f t="shared" si="16"/>
        <v>4.583333333333333</v>
      </c>
      <c r="N32" s="68">
        <f t="shared" si="17"/>
        <v>4.583333333333333</v>
      </c>
      <c r="O32" s="69">
        <f t="shared" si="18"/>
        <v>5.583333333333333</v>
      </c>
      <c r="P32" s="69">
        <f t="shared" si="19"/>
        <v>5.583333333333333</v>
      </c>
      <c r="Q32" s="65">
        <f t="shared" si="20"/>
        <v>5729.166666666666</v>
      </c>
      <c r="R32" s="65">
        <f t="shared" si="21"/>
        <v>6979.166666666666</v>
      </c>
      <c r="S32" s="70">
        <f t="shared" si="22"/>
        <v>1250</v>
      </c>
      <c r="T32" s="71">
        <f t="shared" si="23"/>
        <v>4270.833333333334</v>
      </c>
    </row>
    <row r="33" spans="1:20" s="9" customFormat="1" ht="16.5">
      <c r="A33" s="56">
        <v>15</v>
      </c>
      <c r="B33" s="64" t="s">
        <v>268</v>
      </c>
      <c r="C33" s="64">
        <v>1</v>
      </c>
      <c r="D33" s="65">
        <v>11000</v>
      </c>
      <c r="E33" s="64">
        <v>8</v>
      </c>
      <c r="F33" s="64">
        <v>94</v>
      </c>
      <c r="G33" s="64">
        <v>6</v>
      </c>
      <c r="H33" s="66">
        <v>38505</v>
      </c>
      <c r="I33" s="67">
        <f t="shared" si="12"/>
        <v>4</v>
      </c>
      <c r="J33" s="59">
        <f t="shared" si="13"/>
        <v>7</v>
      </c>
      <c r="K33" s="67">
        <f t="shared" si="14"/>
        <v>5</v>
      </c>
      <c r="L33" s="59">
        <f t="shared" si="15"/>
        <v>7</v>
      </c>
      <c r="M33" s="68">
        <f t="shared" si="16"/>
        <v>4.583333333333333</v>
      </c>
      <c r="N33" s="68">
        <f t="shared" si="17"/>
        <v>4.583333333333333</v>
      </c>
      <c r="O33" s="69">
        <f t="shared" si="18"/>
        <v>5.583333333333333</v>
      </c>
      <c r="P33" s="69">
        <f t="shared" si="19"/>
        <v>5.583333333333333</v>
      </c>
      <c r="Q33" s="65">
        <f t="shared" si="20"/>
        <v>6302.083333333333</v>
      </c>
      <c r="R33" s="65">
        <f t="shared" si="21"/>
        <v>7677.083333333333</v>
      </c>
      <c r="S33" s="70">
        <f t="shared" si="22"/>
        <v>1375</v>
      </c>
      <c r="T33" s="71">
        <f t="shared" si="23"/>
        <v>4697.916666666667</v>
      </c>
    </row>
    <row r="34" spans="1:20" s="9" customFormat="1" ht="16.5">
      <c r="A34" s="64">
        <v>16</v>
      </c>
      <c r="B34" s="64" t="s">
        <v>268</v>
      </c>
      <c r="C34" s="64">
        <v>1</v>
      </c>
      <c r="D34" s="65">
        <v>10000</v>
      </c>
      <c r="E34" s="64">
        <v>8</v>
      </c>
      <c r="F34" s="64">
        <v>94</v>
      </c>
      <c r="G34" s="64">
        <v>6</v>
      </c>
      <c r="H34" s="66">
        <v>38505</v>
      </c>
      <c r="I34" s="67">
        <f t="shared" si="12"/>
        <v>4</v>
      </c>
      <c r="J34" s="59">
        <f t="shared" si="13"/>
        <v>7</v>
      </c>
      <c r="K34" s="67">
        <f t="shared" si="14"/>
        <v>5</v>
      </c>
      <c r="L34" s="59">
        <f t="shared" si="15"/>
        <v>7</v>
      </c>
      <c r="M34" s="68">
        <f t="shared" si="16"/>
        <v>4.583333333333333</v>
      </c>
      <c r="N34" s="68">
        <f t="shared" si="17"/>
        <v>4.583333333333333</v>
      </c>
      <c r="O34" s="69">
        <f>K34+L34/12</f>
        <v>5.583333333333333</v>
      </c>
      <c r="P34" s="69">
        <f t="shared" si="19"/>
        <v>5.583333333333333</v>
      </c>
      <c r="Q34" s="65">
        <f t="shared" si="20"/>
        <v>5729.166666666666</v>
      </c>
      <c r="R34" s="65">
        <f t="shared" si="21"/>
        <v>6979.166666666666</v>
      </c>
      <c r="S34" s="70">
        <f t="shared" si="22"/>
        <v>1250</v>
      </c>
      <c r="T34" s="71">
        <f t="shared" si="23"/>
        <v>4270.833333333334</v>
      </c>
    </row>
    <row r="35" spans="1:20" s="9" customFormat="1" ht="16.5">
      <c r="A35" s="56">
        <v>17</v>
      </c>
      <c r="B35" s="64" t="s">
        <v>269</v>
      </c>
      <c r="C35" s="64">
        <v>1</v>
      </c>
      <c r="D35" s="65">
        <v>25000</v>
      </c>
      <c r="E35" s="64">
        <v>3</v>
      </c>
      <c r="F35" s="64">
        <v>94</v>
      </c>
      <c r="G35" s="64">
        <v>6</v>
      </c>
      <c r="H35" s="66">
        <v>38505</v>
      </c>
      <c r="I35" s="67">
        <f t="shared" si="12"/>
        <v>4</v>
      </c>
      <c r="J35" s="59">
        <f t="shared" si="13"/>
        <v>7</v>
      </c>
      <c r="K35" s="67">
        <f t="shared" si="14"/>
        <v>5</v>
      </c>
      <c r="L35" s="59">
        <f t="shared" si="15"/>
        <v>7</v>
      </c>
      <c r="M35" s="68">
        <f t="shared" si="16"/>
        <v>4.583333333333333</v>
      </c>
      <c r="N35" s="68">
        <f t="shared" si="17"/>
        <v>3</v>
      </c>
      <c r="O35" s="69">
        <f t="shared" si="18"/>
        <v>5.583333333333333</v>
      </c>
      <c r="P35" s="69">
        <f t="shared" si="19"/>
        <v>3</v>
      </c>
      <c r="Q35" s="65">
        <f t="shared" si="20"/>
        <v>25000</v>
      </c>
      <c r="R35" s="65">
        <f t="shared" si="21"/>
        <v>25000</v>
      </c>
      <c r="S35" s="70">
        <f t="shared" si="22"/>
        <v>0</v>
      </c>
      <c r="T35" s="71">
        <f t="shared" si="23"/>
        <v>0</v>
      </c>
    </row>
    <row r="36" spans="1:20" s="9" customFormat="1" ht="16.5">
      <c r="A36" s="64">
        <v>18</v>
      </c>
      <c r="B36" s="64" t="s">
        <v>269</v>
      </c>
      <c r="C36" s="64">
        <v>1</v>
      </c>
      <c r="D36" s="65">
        <v>10000</v>
      </c>
      <c r="E36" s="64">
        <v>3</v>
      </c>
      <c r="F36" s="64">
        <v>94</v>
      </c>
      <c r="G36" s="64">
        <v>6</v>
      </c>
      <c r="H36" s="66">
        <v>38505</v>
      </c>
      <c r="I36" s="67">
        <f t="shared" si="12"/>
        <v>4</v>
      </c>
      <c r="J36" s="59">
        <f t="shared" si="13"/>
        <v>7</v>
      </c>
      <c r="K36" s="67">
        <f t="shared" si="14"/>
        <v>5</v>
      </c>
      <c r="L36" s="59">
        <f t="shared" si="15"/>
        <v>7</v>
      </c>
      <c r="M36" s="68">
        <f t="shared" si="16"/>
        <v>4.583333333333333</v>
      </c>
      <c r="N36" s="68">
        <f t="shared" si="17"/>
        <v>3</v>
      </c>
      <c r="O36" s="69">
        <f t="shared" si="18"/>
        <v>5.583333333333333</v>
      </c>
      <c r="P36" s="69">
        <f t="shared" si="19"/>
        <v>3</v>
      </c>
      <c r="Q36" s="65">
        <f t="shared" si="20"/>
        <v>10000</v>
      </c>
      <c r="R36" s="65">
        <f t="shared" si="21"/>
        <v>10000</v>
      </c>
      <c r="S36" s="70">
        <f t="shared" si="22"/>
        <v>0</v>
      </c>
      <c r="T36" s="71">
        <f t="shared" si="23"/>
        <v>0</v>
      </c>
    </row>
    <row r="37" spans="1:20" s="9" customFormat="1" ht="16.5">
      <c r="A37" s="56">
        <v>19</v>
      </c>
      <c r="B37" s="64" t="s">
        <v>269</v>
      </c>
      <c r="C37" s="64">
        <v>1</v>
      </c>
      <c r="D37" s="65">
        <v>90000</v>
      </c>
      <c r="E37" s="64">
        <v>3</v>
      </c>
      <c r="F37" s="64">
        <v>94</v>
      </c>
      <c r="G37" s="64">
        <v>6</v>
      </c>
      <c r="H37" s="66">
        <v>38505</v>
      </c>
      <c r="I37" s="67">
        <f t="shared" si="12"/>
        <v>4</v>
      </c>
      <c r="J37" s="59">
        <f t="shared" si="13"/>
        <v>7</v>
      </c>
      <c r="K37" s="67">
        <f t="shared" si="14"/>
        <v>5</v>
      </c>
      <c r="L37" s="59">
        <f t="shared" si="15"/>
        <v>7</v>
      </c>
      <c r="M37" s="68">
        <f t="shared" si="16"/>
        <v>4.583333333333333</v>
      </c>
      <c r="N37" s="68">
        <f t="shared" si="17"/>
        <v>3</v>
      </c>
      <c r="O37" s="69">
        <f t="shared" si="18"/>
        <v>5.583333333333333</v>
      </c>
      <c r="P37" s="69">
        <f t="shared" si="19"/>
        <v>3</v>
      </c>
      <c r="Q37" s="65">
        <f t="shared" si="20"/>
        <v>90000</v>
      </c>
      <c r="R37" s="65">
        <f t="shared" si="21"/>
        <v>90000</v>
      </c>
      <c r="S37" s="70">
        <f t="shared" si="22"/>
        <v>0</v>
      </c>
      <c r="T37" s="71">
        <f t="shared" si="23"/>
        <v>0</v>
      </c>
    </row>
    <row r="38" spans="1:20" s="9" customFormat="1" ht="16.5">
      <c r="A38" s="64">
        <v>20</v>
      </c>
      <c r="B38" s="64" t="s">
        <v>270</v>
      </c>
      <c r="C38" s="64">
        <v>1</v>
      </c>
      <c r="D38" s="65">
        <v>23445</v>
      </c>
      <c r="E38" s="64">
        <v>3</v>
      </c>
      <c r="F38" s="64">
        <v>94</v>
      </c>
      <c r="G38" s="64">
        <v>5</v>
      </c>
      <c r="H38" s="66">
        <v>38503</v>
      </c>
      <c r="I38" s="67">
        <f t="shared" si="12"/>
        <v>4</v>
      </c>
      <c r="J38" s="59">
        <f t="shared" si="13"/>
        <v>8</v>
      </c>
      <c r="K38" s="67">
        <f t="shared" si="14"/>
        <v>5</v>
      </c>
      <c r="L38" s="59">
        <f t="shared" si="15"/>
        <v>8</v>
      </c>
      <c r="M38" s="68">
        <f t="shared" si="16"/>
        <v>4.666666666666667</v>
      </c>
      <c r="N38" s="68">
        <f t="shared" si="17"/>
        <v>3</v>
      </c>
      <c r="O38" s="69">
        <f t="shared" si="18"/>
        <v>5.666666666666667</v>
      </c>
      <c r="P38" s="69">
        <f t="shared" si="19"/>
        <v>3</v>
      </c>
      <c r="Q38" s="65">
        <f t="shared" si="20"/>
        <v>23445</v>
      </c>
      <c r="R38" s="65">
        <f t="shared" si="21"/>
        <v>23445</v>
      </c>
      <c r="S38" s="70">
        <f t="shared" si="22"/>
        <v>0</v>
      </c>
      <c r="T38" s="71">
        <f t="shared" si="23"/>
        <v>0</v>
      </c>
    </row>
    <row r="39" spans="1:20" s="9" customFormat="1" ht="16.5">
      <c r="A39" s="56">
        <v>21</v>
      </c>
      <c r="B39" s="64" t="s">
        <v>271</v>
      </c>
      <c r="C39" s="64">
        <v>1</v>
      </c>
      <c r="D39" s="65">
        <v>33000</v>
      </c>
      <c r="E39" s="64">
        <v>3</v>
      </c>
      <c r="F39" s="64">
        <v>94</v>
      </c>
      <c r="G39" s="64">
        <v>5</v>
      </c>
      <c r="H39" s="66">
        <v>38491</v>
      </c>
      <c r="I39" s="67">
        <f t="shared" si="12"/>
        <v>4</v>
      </c>
      <c r="J39" s="59">
        <f t="shared" si="13"/>
        <v>8</v>
      </c>
      <c r="K39" s="67">
        <f t="shared" si="14"/>
        <v>5</v>
      </c>
      <c r="L39" s="59">
        <f t="shared" si="15"/>
        <v>8</v>
      </c>
      <c r="M39" s="68">
        <f t="shared" si="16"/>
        <v>4.666666666666667</v>
      </c>
      <c r="N39" s="68">
        <f t="shared" si="17"/>
        <v>3</v>
      </c>
      <c r="O39" s="69">
        <f t="shared" si="18"/>
        <v>5.666666666666667</v>
      </c>
      <c r="P39" s="69">
        <f t="shared" si="19"/>
        <v>3</v>
      </c>
      <c r="Q39" s="65">
        <f t="shared" si="20"/>
        <v>33000</v>
      </c>
      <c r="R39" s="65">
        <f t="shared" si="21"/>
        <v>33000</v>
      </c>
      <c r="S39" s="70">
        <f t="shared" si="22"/>
        <v>0</v>
      </c>
      <c r="T39" s="71">
        <f t="shared" si="23"/>
        <v>0</v>
      </c>
    </row>
    <row r="40" spans="1:20" s="9" customFormat="1" ht="16.5">
      <c r="A40" s="64">
        <v>22</v>
      </c>
      <c r="B40" s="64" t="s">
        <v>272</v>
      </c>
      <c r="C40" s="64">
        <v>1</v>
      </c>
      <c r="D40" s="65">
        <v>90000</v>
      </c>
      <c r="E40" s="64">
        <v>6</v>
      </c>
      <c r="F40" s="64">
        <v>94</v>
      </c>
      <c r="G40" s="64">
        <v>6</v>
      </c>
      <c r="H40" s="66">
        <v>38505</v>
      </c>
      <c r="I40" s="67">
        <f t="shared" si="12"/>
        <v>4</v>
      </c>
      <c r="J40" s="59">
        <f t="shared" si="13"/>
        <v>7</v>
      </c>
      <c r="K40" s="67">
        <f t="shared" si="14"/>
        <v>5</v>
      </c>
      <c r="L40" s="59">
        <f t="shared" si="15"/>
        <v>7</v>
      </c>
      <c r="M40" s="68">
        <f t="shared" si="16"/>
        <v>4.583333333333333</v>
      </c>
      <c r="N40" s="68">
        <f t="shared" si="17"/>
        <v>4.583333333333333</v>
      </c>
      <c r="O40" s="69">
        <f t="shared" si="18"/>
        <v>5.583333333333333</v>
      </c>
      <c r="P40" s="69">
        <f t="shared" si="19"/>
        <v>5.583333333333333</v>
      </c>
      <c r="Q40" s="65">
        <f t="shared" si="20"/>
        <v>68750</v>
      </c>
      <c r="R40" s="65">
        <f t="shared" si="21"/>
        <v>83750</v>
      </c>
      <c r="S40" s="70">
        <f t="shared" si="22"/>
        <v>15000</v>
      </c>
      <c r="T40" s="71">
        <f t="shared" si="23"/>
        <v>21250</v>
      </c>
    </row>
    <row r="41" spans="1:20" s="9" customFormat="1" ht="16.5">
      <c r="A41" s="56">
        <v>23</v>
      </c>
      <c r="B41" s="64" t="s">
        <v>273</v>
      </c>
      <c r="C41" s="64">
        <v>1</v>
      </c>
      <c r="D41" s="65">
        <v>160000</v>
      </c>
      <c r="E41" s="64">
        <v>5</v>
      </c>
      <c r="F41" s="64">
        <v>94</v>
      </c>
      <c r="G41" s="64">
        <v>6</v>
      </c>
      <c r="H41" s="66">
        <v>38505</v>
      </c>
      <c r="I41" s="67">
        <f t="shared" si="12"/>
        <v>4</v>
      </c>
      <c r="J41" s="59">
        <f t="shared" si="13"/>
        <v>7</v>
      </c>
      <c r="K41" s="67">
        <f t="shared" si="14"/>
        <v>5</v>
      </c>
      <c r="L41" s="59">
        <f t="shared" si="15"/>
        <v>7</v>
      </c>
      <c r="M41" s="68">
        <f t="shared" si="16"/>
        <v>4.583333333333333</v>
      </c>
      <c r="N41" s="68">
        <f t="shared" si="17"/>
        <v>4.583333333333333</v>
      </c>
      <c r="O41" s="69">
        <f t="shared" si="18"/>
        <v>5.583333333333333</v>
      </c>
      <c r="P41" s="69">
        <f t="shared" si="19"/>
        <v>5</v>
      </c>
      <c r="Q41" s="65">
        <f t="shared" si="20"/>
        <v>146666.66666666666</v>
      </c>
      <c r="R41" s="65">
        <f t="shared" si="21"/>
        <v>160000</v>
      </c>
      <c r="S41" s="70">
        <f t="shared" si="22"/>
        <v>13333.333333333343</v>
      </c>
      <c r="T41" s="71">
        <f t="shared" si="23"/>
        <v>13333.333333333343</v>
      </c>
    </row>
    <row r="42" spans="1:20" s="9" customFormat="1" ht="16.5">
      <c r="A42" s="64">
        <v>24</v>
      </c>
      <c r="B42" s="64" t="s">
        <v>274</v>
      </c>
      <c r="C42" s="64">
        <v>1</v>
      </c>
      <c r="D42" s="65">
        <v>30000</v>
      </c>
      <c r="E42" s="64">
        <v>5</v>
      </c>
      <c r="F42" s="64">
        <v>94</v>
      </c>
      <c r="G42" s="64">
        <v>6</v>
      </c>
      <c r="H42" s="66">
        <v>38505</v>
      </c>
      <c r="I42" s="67">
        <f t="shared" si="12"/>
        <v>4</v>
      </c>
      <c r="J42" s="59">
        <f t="shared" si="13"/>
        <v>7</v>
      </c>
      <c r="K42" s="67">
        <f t="shared" si="14"/>
        <v>5</v>
      </c>
      <c r="L42" s="59">
        <f t="shared" si="15"/>
        <v>7</v>
      </c>
      <c r="M42" s="68">
        <f t="shared" si="16"/>
        <v>4.583333333333333</v>
      </c>
      <c r="N42" s="68">
        <f t="shared" si="17"/>
        <v>4.583333333333333</v>
      </c>
      <c r="O42" s="69">
        <f t="shared" si="18"/>
        <v>5.583333333333333</v>
      </c>
      <c r="P42" s="69">
        <f t="shared" si="19"/>
        <v>5</v>
      </c>
      <c r="Q42" s="65">
        <f t="shared" si="20"/>
        <v>27500</v>
      </c>
      <c r="R42" s="65">
        <f t="shared" si="21"/>
        <v>30000</v>
      </c>
      <c r="S42" s="70">
        <f t="shared" si="22"/>
        <v>2500</v>
      </c>
      <c r="T42" s="71">
        <f t="shared" si="23"/>
        <v>2500</v>
      </c>
    </row>
    <row r="43" spans="1:20" s="9" customFormat="1" ht="16.5">
      <c r="A43" s="56">
        <v>25</v>
      </c>
      <c r="B43" s="64" t="s">
        <v>275</v>
      </c>
      <c r="C43" s="64">
        <v>1</v>
      </c>
      <c r="D43" s="65">
        <v>16000</v>
      </c>
      <c r="E43" s="64">
        <v>10</v>
      </c>
      <c r="F43" s="64">
        <v>94</v>
      </c>
      <c r="G43" s="64">
        <v>6</v>
      </c>
      <c r="H43" s="66">
        <v>38505</v>
      </c>
      <c r="I43" s="67">
        <f t="shared" si="12"/>
        <v>4</v>
      </c>
      <c r="J43" s="59">
        <f t="shared" si="13"/>
        <v>7</v>
      </c>
      <c r="K43" s="67">
        <f t="shared" si="14"/>
        <v>5</v>
      </c>
      <c r="L43" s="59">
        <f t="shared" si="15"/>
        <v>7</v>
      </c>
      <c r="M43" s="68">
        <f t="shared" si="16"/>
        <v>4.583333333333333</v>
      </c>
      <c r="N43" s="68">
        <f t="shared" si="17"/>
        <v>4.583333333333333</v>
      </c>
      <c r="O43" s="69">
        <f t="shared" si="18"/>
        <v>5.583333333333333</v>
      </c>
      <c r="P43" s="69">
        <f t="shared" si="19"/>
        <v>5.583333333333333</v>
      </c>
      <c r="Q43" s="65">
        <f t="shared" si="20"/>
        <v>7333.333333333333</v>
      </c>
      <c r="R43" s="65">
        <f t="shared" si="21"/>
        <v>8933.333333333332</v>
      </c>
      <c r="S43" s="70">
        <f t="shared" si="22"/>
        <v>1599.999999999999</v>
      </c>
      <c r="T43" s="71">
        <f t="shared" si="23"/>
        <v>8666.666666666668</v>
      </c>
    </row>
    <row r="44" spans="1:20" s="9" customFormat="1" ht="16.5">
      <c r="A44" s="64">
        <v>26</v>
      </c>
      <c r="B44" s="64" t="s">
        <v>276</v>
      </c>
      <c r="C44" s="64">
        <v>1</v>
      </c>
      <c r="D44" s="65">
        <v>17500</v>
      </c>
      <c r="E44" s="64">
        <v>5</v>
      </c>
      <c r="F44" s="64">
        <v>94</v>
      </c>
      <c r="G44" s="64">
        <v>5</v>
      </c>
      <c r="H44" s="66">
        <v>38503</v>
      </c>
      <c r="I44" s="67">
        <f t="shared" si="12"/>
        <v>4</v>
      </c>
      <c r="J44" s="59">
        <f t="shared" si="13"/>
        <v>8</v>
      </c>
      <c r="K44" s="67">
        <f t="shared" si="14"/>
        <v>5</v>
      </c>
      <c r="L44" s="59">
        <f t="shared" si="15"/>
        <v>8</v>
      </c>
      <c r="M44" s="68">
        <f t="shared" si="16"/>
        <v>4.666666666666667</v>
      </c>
      <c r="N44" s="68">
        <f t="shared" si="17"/>
        <v>4.666666666666667</v>
      </c>
      <c r="O44" s="69">
        <f t="shared" si="18"/>
        <v>5.666666666666667</v>
      </c>
      <c r="P44" s="69">
        <f t="shared" si="19"/>
        <v>5</v>
      </c>
      <c r="Q44" s="65">
        <f t="shared" si="20"/>
        <v>16333.333333333334</v>
      </c>
      <c r="R44" s="65">
        <f t="shared" si="21"/>
        <v>17500</v>
      </c>
      <c r="S44" s="70">
        <f t="shared" si="22"/>
        <v>1166.666666666666</v>
      </c>
      <c r="T44" s="71">
        <f t="shared" si="23"/>
        <v>1166.666666666666</v>
      </c>
    </row>
    <row r="45" spans="1:20" s="9" customFormat="1" ht="16.5">
      <c r="A45" s="56">
        <v>27</v>
      </c>
      <c r="B45" s="64" t="s">
        <v>276</v>
      </c>
      <c r="C45" s="64">
        <v>1</v>
      </c>
      <c r="D45" s="65">
        <v>17500</v>
      </c>
      <c r="E45" s="64">
        <v>5</v>
      </c>
      <c r="F45" s="64">
        <v>94</v>
      </c>
      <c r="G45" s="64">
        <v>5</v>
      </c>
      <c r="H45" s="66">
        <v>38503</v>
      </c>
      <c r="I45" s="67">
        <f t="shared" si="12"/>
        <v>4</v>
      </c>
      <c r="J45" s="59">
        <f t="shared" si="13"/>
        <v>8</v>
      </c>
      <c r="K45" s="67">
        <f t="shared" si="14"/>
        <v>5</v>
      </c>
      <c r="L45" s="59">
        <f t="shared" si="15"/>
        <v>8</v>
      </c>
      <c r="M45" s="68">
        <f t="shared" si="16"/>
        <v>4.666666666666667</v>
      </c>
      <c r="N45" s="68">
        <f t="shared" si="17"/>
        <v>4.666666666666667</v>
      </c>
      <c r="O45" s="69">
        <f t="shared" si="18"/>
        <v>5.666666666666667</v>
      </c>
      <c r="P45" s="69">
        <f t="shared" si="19"/>
        <v>5</v>
      </c>
      <c r="Q45" s="65">
        <f t="shared" si="20"/>
        <v>16333.333333333334</v>
      </c>
      <c r="R45" s="65">
        <f t="shared" si="21"/>
        <v>17500</v>
      </c>
      <c r="S45" s="70">
        <f t="shared" si="22"/>
        <v>1166.666666666666</v>
      </c>
      <c r="T45" s="71">
        <f t="shared" si="23"/>
        <v>1166.666666666666</v>
      </c>
    </row>
    <row r="46" spans="1:20" s="9" customFormat="1" ht="16.5">
      <c r="A46" s="64">
        <v>28</v>
      </c>
      <c r="B46" s="64" t="s">
        <v>276</v>
      </c>
      <c r="C46" s="64">
        <v>1</v>
      </c>
      <c r="D46" s="65">
        <v>17500</v>
      </c>
      <c r="E46" s="64">
        <v>5</v>
      </c>
      <c r="F46" s="64">
        <v>94</v>
      </c>
      <c r="G46" s="64">
        <v>5</v>
      </c>
      <c r="H46" s="66">
        <v>38503</v>
      </c>
      <c r="I46" s="67">
        <f t="shared" si="12"/>
        <v>4</v>
      </c>
      <c r="J46" s="59">
        <f t="shared" si="13"/>
        <v>8</v>
      </c>
      <c r="K46" s="67">
        <f t="shared" si="14"/>
        <v>5</v>
      </c>
      <c r="L46" s="59">
        <f t="shared" si="15"/>
        <v>8</v>
      </c>
      <c r="M46" s="68">
        <f t="shared" si="16"/>
        <v>4.666666666666667</v>
      </c>
      <c r="N46" s="68">
        <f t="shared" si="17"/>
        <v>4.666666666666667</v>
      </c>
      <c r="O46" s="69">
        <f t="shared" si="18"/>
        <v>5.666666666666667</v>
      </c>
      <c r="P46" s="69">
        <f t="shared" si="19"/>
        <v>5</v>
      </c>
      <c r="Q46" s="65">
        <f t="shared" si="20"/>
        <v>16333.333333333334</v>
      </c>
      <c r="R46" s="65">
        <f t="shared" si="21"/>
        <v>17500</v>
      </c>
      <c r="S46" s="70">
        <f t="shared" si="22"/>
        <v>1166.666666666666</v>
      </c>
      <c r="T46" s="71">
        <f t="shared" si="23"/>
        <v>1166.666666666666</v>
      </c>
    </row>
    <row r="47" spans="1:20" s="9" customFormat="1" ht="16.5">
      <c r="A47" s="56">
        <v>29</v>
      </c>
      <c r="B47" s="64" t="s">
        <v>276</v>
      </c>
      <c r="C47" s="64">
        <v>1</v>
      </c>
      <c r="D47" s="65">
        <v>17500</v>
      </c>
      <c r="E47" s="64">
        <v>5</v>
      </c>
      <c r="F47" s="64">
        <v>94</v>
      </c>
      <c r="G47" s="64">
        <v>5</v>
      </c>
      <c r="H47" s="66">
        <v>38503</v>
      </c>
      <c r="I47" s="67">
        <f t="shared" si="12"/>
        <v>4</v>
      </c>
      <c r="J47" s="59">
        <f t="shared" si="13"/>
        <v>8</v>
      </c>
      <c r="K47" s="67">
        <f t="shared" si="14"/>
        <v>5</v>
      </c>
      <c r="L47" s="59">
        <f t="shared" si="15"/>
        <v>8</v>
      </c>
      <c r="M47" s="68">
        <f t="shared" si="16"/>
        <v>4.666666666666667</v>
      </c>
      <c r="N47" s="68">
        <f t="shared" si="17"/>
        <v>4.666666666666667</v>
      </c>
      <c r="O47" s="69">
        <f t="shared" si="18"/>
        <v>5.666666666666667</v>
      </c>
      <c r="P47" s="69">
        <f t="shared" si="19"/>
        <v>5</v>
      </c>
      <c r="Q47" s="65">
        <f t="shared" si="20"/>
        <v>16333.333333333334</v>
      </c>
      <c r="R47" s="65">
        <f t="shared" si="21"/>
        <v>17500</v>
      </c>
      <c r="S47" s="70">
        <f t="shared" si="22"/>
        <v>1166.666666666666</v>
      </c>
      <c r="T47" s="71">
        <f t="shared" si="23"/>
        <v>1166.666666666666</v>
      </c>
    </row>
    <row r="48" spans="1:20" s="9" customFormat="1" ht="16.5">
      <c r="A48" s="64">
        <v>30</v>
      </c>
      <c r="B48" s="64" t="s">
        <v>276</v>
      </c>
      <c r="C48" s="64">
        <v>1</v>
      </c>
      <c r="D48" s="65">
        <v>17500</v>
      </c>
      <c r="E48" s="64">
        <v>5</v>
      </c>
      <c r="F48" s="64">
        <v>94</v>
      </c>
      <c r="G48" s="64">
        <v>5</v>
      </c>
      <c r="H48" s="66">
        <v>38503</v>
      </c>
      <c r="I48" s="67">
        <f t="shared" si="12"/>
        <v>4</v>
      </c>
      <c r="J48" s="59">
        <f t="shared" si="13"/>
        <v>8</v>
      </c>
      <c r="K48" s="67">
        <f t="shared" si="14"/>
        <v>5</v>
      </c>
      <c r="L48" s="59">
        <f t="shared" si="15"/>
        <v>8</v>
      </c>
      <c r="M48" s="68">
        <f t="shared" si="16"/>
        <v>4.666666666666667</v>
      </c>
      <c r="N48" s="68">
        <f t="shared" si="17"/>
        <v>4.666666666666667</v>
      </c>
      <c r="O48" s="69">
        <f t="shared" si="18"/>
        <v>5.666666666666667</v>
      </c>
      <c r="P48" s="69">
        <f t="shared" si="19"/>
        <v>5</v>
      </c>
      <c r="Q48" s="65">
        <f t="shared" si="20"/>
        <v>16333.333333333334</v>
      </c>
      <c r="R48" s="65">
        <f t="shared" si="21"/>
        <v>17500</v>
      </c>
      <c r="S48" s="70">
        <f t="shared" si="22"/>
        <v>1166.666666666666</v>
      </c>
      <c r="T48" s="71">
        <f t="shared" si="23"/>
        <v>1166.666666666666</v>
      </c>
    </row>
    <row r="49" spans="1:20" s="9" customFormat="1" ht="16.5">
      <c r="A49" s="56">
        <v>31</v>
      </c>
      <c r="B49" s="64" t="s">
        <v>277</v>
      </c>
      <c r="C49" s="64">
        <v>1</v>
      </c>
      <c r="D49" s="65">
        <v>12000</v>
      </c>
      <c r="E49" s="64">
        <v>5</v>
      </c>
      <c r="F49" s="64">
        <v>94</v>
      </c>
      <c r="G49" s="64">
        <v>5</v>
      </c>
      <c r="H49" s="66">
        <v>38491</v>
      </c>
      <c r="I49" s="67">
        <f t="shared" si="12"/>
        <v>4</v>
      </c>
      <c r="J49" s="59">
        <f t="shared" si="13"/>
        <v>8</v>
      </c>
      <c r="K49" s="67">
        <f t="shared" si="14"/>
        <v>5</v>
      </c>
      <c r="L49" s="59">
        <f t="shared" si="15"/>
        <v>8</v>
      </c>
      <c r="M49" s="68">
        <f t="shared" si="16"/>
        <v>4.666666666666667</v>
      </c>
      <c r="N49" s="68">
        <f t="shared" si="17"/>
        <v>4.666666666666667</v>
      </c>
      <c r="O49" s="69">
        <f t="shared" si="18"/>
        <v>5.666666666666667</v>
      </c>
      <c r="P49" s="69">
        <f t="shared" si="19"/>
        <v>5</v>
      </c>
      <c r="Q49" s="65">
        <f t="shared" si="20"/>
        <v>11200</v>
      </c>
      <c r="R49" s="65">
        <f t="shared" si="21"/>
        <v>12000</v>
      </c>
      <c r="S49" s="70">
        <f t="shared" si="22"/>
        <v>800</v>
      </c>
      <c r="T49" s="71">
        <f t="shared" si="23"/>
        <v>800</v>
      </c>
    </row>
    <row r="50" spans="1:20" s="9" customFormat="1" ht="16.5">
      <c r="A50" s="64">
        <v>32</v>
      </c>
      <c r="B50" s="64" t="s">
        <v>278</v>
      </c>
      <c r="C50" s="64">
        <v>1</v>
      </c>
      <c r="D50" s="65">
        <v>70000</v>
      </c>
      <c r="E50" s="64">
        <v>5</v>
      </c>
      <c r="F50" s="64">
        <v>94</v>
      </c>
      <c r="G50" s="64">
        <v>6</v>
      </c>
      <c r="H50" s="66">
        <v>38505</v>
      </c>
      <c r="I50" s="67">
        <f t="shared" si="12"/>
        <v>4</v>
      </c>
      <c r="J50" s="59">
        <f t="shared" si="13"/>
        <v>7</v>
      </c>
      <c r="K50" s="67">
        <f t="shared" si="14"/>
        <v>5</v>
      </c>
      <c r="L50" s="59">
        <f t="shared" si="15"/>
        <v>7</v>
      </c>
      <c r="M50" s="68">
        <f t="shared" si="16"/>
        <v>4.583333333333333</v>
      </c>
      <c r="N50" s="68">
        <f t="shared" si="17"/>
        <v>4.583333333333333</v>
      </c>
      <c r="O50" s="69">
        <f t="shared" si="18"/>
        <v>5.583333333333333</v>
      </c>
      <c r="P50" s="69">
        <f t="shared" si="19"/>
        <v>5</v>
      </c>
      <c r="Q50" s="65">
        <f t="shared" si="20"/>
        <v>64166.666666666664</v>
      </c>
      <c r="R50" s="65">
        <f t="shared" si="21"/>
        <v>70000</v>
      </c>
      <c r="S50" s="70">
        <f t="shared" si="22"/>
        <v>5833.333333333336</v>
      </c>
      <c r="T50" s="71">
        <f t="shared" si="23"/>
        <v>5833.333333333336</v>
      </c>
    </row>
    <row r="51" spans="1:20" s="9" customFormat="1" ht="17.25" thickBot="1">
      <c r="A51" s="87">
        <v>33</v>
      </c>
      <c r="B51" s="72" t="s">
        <v>278</v>
      </c>
      <c r="C51" s="72">
        <v>1</v>
      </c>
      <c r="D51" s="45">
        <v>70000</v>
      </c>
      <c r="E51" s="72">
        <v>5</v>
      </c>
      <c r="F51" s="72">
        <v>94</v>
      </c>
      <c r="G51" s="72">
        <v>6</v>
      </c>
      <c r="H51" s="73">
        <v>38505</v>
      </c>
      <c r="I51" s="74">
        <f t="shared" si="12"/>
        <v>4</v>
      </c>
      <c r="J51" s="59">
        <f t="shared" si="13"/>
        <v>7</v>
      </c>
      <c r="K51" s="74">
        <f t="shared" si="14"/>
        <v>5</v>
      </c>
      <c r="L51" s="59">
        <f t="shared" si="15"/>
        <v>7</v>
      </c>
      <c r="M51" s="75">
        <f t="shared" si="16"/>
        <v>4.583333333333333</v>
      </c>
      <c r="N51" s="75">
        <f t="shared" si="17"/>
        <v>4.583333333333333</v>
      </c>
      <c r="O51" s="76">
        <f t="shared" si="18"/>
        <v>5.583333333333333</v>
      </c>
      <c r="P51" s="76">
        <f t="shared" si="19"/>
        <v>5</v>
      </c>
      <c r="Q51" s="45">
        <f t="shared" si="20"/>
        <v>64166.666666666664</v>
      </c>
      <c r="R51" s="45">
        <f t="shared" si="21"/>
        <v>70000</v>
      </c>
      <c r="S51" s="77">
        <f t="shared" si="22"/>
        <v>5833.333333333336</v>
      </c>
      <c r="T51" s="78">
        <f t="shared" si="23"/>
        <v>5833.333333333336</v>
      </c>
    </row>
    <row r="52" spans="1:20" ht="24.75" customHeight="1" thickBot="1">
      <c r="A52" s="913" t="s">
        <v>279</v>
      </c>
      <c r="B52" s="913"/>
      <c r="C52" s="101"/>
      <c r="D52" s="108">
        <f>SUM(D53:D54)</f>
        <v>2474184</v>
      </c>
      <c r="E52" s="102"/>
      <c r="F52" s="102"/>
      <c r="G52" s="102"/>
      <c r="H52" s="103"/>
      <c r="I52" s="102"/>
      <c r="J52" s="102"/>
      <c r="K52" s="102"/>
      <c r="L52" s="102"/>
      <c r="M52" s="104"/>
      <c r="N52" s="104"/>
      <c r="O52" s="105"/>
      <c r="P52" s="105"/>
      <c r="Q52" s="106">
        <f>SUM(Q53:Q54)</f>
        <v>189000.16666666663</v>
      </c>
      <c r="R52" s="106">
        <f>SUM(R53:R54)</f>
        <v>230236.56666666665</v>
      </c>
      <c r="S52" s="107">
        <f>SUM(S53:S54)</f>
        <v>41236.400000000016</v>
      </c>
      <c r="T52" s="106">
        <f>SUM(T53:T54)</f>
        <v>2285183.8333333335</v>
      </c>
    </row>
    <row r="53" spans="1:20" ht="39.75" customHeight="1">
      <c r="A53" s="97">
        <v>1</v>
      </c>
      <c r="B53" s="98" t="s">
        <v>280</v>
      </c>
      <c r="C53" s="97">
        <v>1</v>
      </c>
      <c r="D53" s="57">
        <v>2320000</v>
      </c>
      <c r="E53" s="97">
        <v>60</v>
      </c>
      <c r="F53" s="99">
        <v>94</v>
      </c>
      <c r="G53" s="99">
        <v>6</v>
      </c>
      <c r="H53" s="58">
        <v>38519</v>
      </c>
      <c r="I53" s="59">
        <f>$I$2-F53</f>
        <v>4</v>
      </c>
      <c r="J53" s="59">
        <f>$J$2-G53+1</f>
        <v>7</v>
      </c>
      <c r="K53" s="59">
        <f>$K$2-F53</f>
        <v>5</v>
      </c>
      <c r="L53" s="59">
        <f>$L$2-G53+1</f>
        <v>7</v>
      </c>
      <c r="M53" s="60">
        <f>I53+J53/12</f>
        <v>4.583333333333333</v>
      </c>
      <c r="N53" s="60">
        <f>IF(M53&gt;E53,E53,M53)</f>
        <v>4.583333333333333</v>
      </c>
      <c r="O53" s="61">
        <f>K53+L53/12</f>
        <v>5.583333333333333</v>
      </c>
      <c r="P53" s="61">
        <f>IF(O53&gt;E53,E53,O53)</f>
        <v>5.583333333333333</v>
      </c>
      <c r="Q53" s="57">
        <f>(D53/E53)*N53</f>
        <v>177222.2222222222</v>
      </c>
      <c r="R53" s="57">
        <f>(D53/E53)*P53</f>
        <v>215888.88888888888</v>
      </c>
      <c r="S53" s="62">
        <f>R53-Q53</f>
        <v>38666.666666666686</v>
      </c>
      <c r="T53" s="100">
        <f>D53-Q53</f>
        <v>2142777.777777778</v>
      </c>
    </row>
    <row r="54" spans="1:20" ht="39.75" customHeight="1">
      <c r="A54" s="85">
        <v>2</v>
      </c>
      <c r="B54" s="86" t="s">
        <v>280</v>
      </c>
      <c r="C54" s="36">
        <v>1</v>
      </c>
      <c r="D54" s="65">
        <v>154184</v>
      </c>
      <c r="E54" s="85">
        <v>60</v>
      </c>
      <c r="F54" s="36">
        <v>94</v>
      </c>
      <c r="G54" s="36">
        <v>6</v>
      </c>
      <c r="H54" s="66">
        <v>38519</v>
      </c>
      <c r="I54" s="67">
        <f>$I$2-F54</f>
        <v>4</v>
      </c>
      <c r="J54" s="67">
        <f>$J$2-G54+1</f>
        <v>7</v>
      </c>
      <c r="K54" s="67">
        <f>$K$2-F54</f>
        <v>5</v>
      </c>
      <c r="L54" s="59">
        <f>$L$2-G54+1</f>
        <v>7</v>
      </c>
      <c r="M54" s="68">
        <f>I54+J54/12</f>
        <v>4.583333333333333</v>
      </c>
      <c r="N54" s="68">
        <f>IF(M54&gt;E54,E54,M54)</f>
        <v>4.583333333333333</v>
      </c>
      <c r="O54" s="69">
        <f>K54+L54/12</f>
        <v>5.583333333333333</v>
      </c>
      <c r="P54" s="69">
        <f>IF(O54&gt;E54,E54,O54)</f>
        <v>5.583333333333333</v>
      </c>
      <c r="Q54" s="65">
        <f>(D54/E54)*N54</f>
        <v>11777.944444444443</v>
      </c>
      <c r="R54" s="65">
        <f>(D54/E54)*P54</f>
        <v>14347.677777777775</v>
      </c>
      <c r="S54" s="70">
        <f>R54-Q54</f>
        <v>2569.7333333333318</v>
      </c>
      <c r="T54" s="71">
        <f>D54-Q54</f>
        <v>142406.05555555556</v>
      </c>
    </row>
  </sheetData>
  <sheetProtection/>
  <mergeCells count="8">
    <mergeCell ref="A52:B52"/>
    <mergeCell ref="Q1:S1"/>
    <mergeCell ref="F1:H1"/>
    <mergeCell ref="A4:B4"/>
    <mergeCell ref="A18:B18"/>
    <mergeCell ref="I1:J1"/>
    <mergeCell ref="K1:L1"/>
    <mergeCell ref="M1:P1"/>
  </mergeCells>
  <printOptions/>
  <pageMargins left="0" right="0" top="0.5905511811023623" bottom="0.5905511811023623"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U59"/>
  <sheetViews>
    <sheetView zoomScalePageLayoutView="0" workbookViewId="0" topLeftCell="A52">
      <selection activeCell="D14" sqref="D14"/>
    </sheetView>
  </sheetViews>
  <sheetFormatPr defaultColWidth="9.00390625" defaultRowHeight="16.5"/>
  <cols>
    <col min="1" max="1" width="3.625" style="3" customWidth="1"/>
    <col min="2" max="2" width="5.625" style="3" customWidth="1"/>
    <col min="3" max="3" width="3.625" style="3" customWidth="1"/>
    <col min="4" max="4" width="9.625" style="6" customWidth="1"/>
    <col min="5" max="5" width="6.625" style="3" customWidth="1"/>
    <col min="6" max="7" width="3.625" style="3" customWidth="1"/>
    <col min="8" max="8" width="8.625" style="79" customWidth="1"/>
    <col min="9" max="12" width="4.625" style="3" customWidth="1"/>
    <col min="13" max="14" width="6.125" style="80" customWidth="1"/>
    <col min="15" max="16" width="6.125" style="81" customWidth="1"/>
    <col min="17" max="18" width="10.625" style="6" customWidth="1"/>
    <col min="19" max="20" width="10.625" style="3" customWidth="1"/>
    <col min="21" max="16384" width="9.00390625" style="3" customWidth="1"/>
  </cols>
  <sheetData>
    <row r="1" spans="1:20" s="35" customFormat="1" ht="39.75" customHeight="1">
      <c r="A1" s="34" t="s">
        <v>286</v>
      </c>
      <c r="B1" s="34" t="s">
        <v>287</v>
      </c>
      <c r="C1" s="34" t="s">
        <v>288</v>
      </c>
      <c r="D1" s="82" t="s">
        <v>289</v>
      </c>
      <c r="E1" s="34" t="s">
        <v>290</v>
      </c>
      <c r="F1" s="917" t="s">
        <v>291</v>
      </c>
      <c r="G1" s="917"/>
      <c r="H1" s="917"/>
      <c r="I1" s="922" t="s">
        <v>292</v>
      </c>
      <c r="J1" s="927"/>
      <c r="K1" s="922" t="s">
        <v>292</v>
      </c>
      <c r="L1" s="927"/>
      <c r="M1" s="923" t="s">
        <v>293</v>
      </c>
      <c r="N1" s="924"/>
      <c r="O1" s="925"/>
      <c r="P1" s="927"/>
      <c r="Q1" s="914" t="s">
        <v>294</v>
      </c>
      <c r="R1" s="926"/>
      <c r="S1" s="927"/>
      <c r="T1" s="34"/>
    </row>
    <row r="2" spans="1:20" ht="16.5">
      <c r="A2" s="36"/>
      <c r="B2" s="36"/>
      <c r="C2" s="36"/>
      <c r="D2" s="37"/>
      <c r="E2" s="36"/>
      <c r="F2" s="38"/>
      <c r="G2" s="38"/>
      <c r="H2" s="38"/>
      <c r="I2" s="39">
        <v>99</v>
      </c>
      <c r="J2" s="36">
        <v>12</v>
      </c>
      <c r="K2" s="39">
        <v>100</v>
      </c>
      <c r="L2" s="36">
        <v>12</v>
      </c>
      <c r="M2" s="40" t="s">
        <v>237</v>
      </c>
      <c r="N2" s="40"/>
      <c r="O2" s="41" t="s">
        <v>326</v>
      </c>
      <c r="P2" s="41"/>
      <c r="Q2" s="40" t="s">
        <v>237</v>
      </c>
      <c r="R2" s="41" t="s">
        <v>327</v>
      </c>
      <c r="S2" s="110" t="s">
        <v>328</v>
      </c>
      <c r="T2" s="43" t="s">
        <v>329</v>
      </c>
    </row>
    <row r="3" spans="1:21" ht="17.25" thickBot="1">
      <c r="A3" s="44"/>
      <c r="B3" s="44"/>
      <c r="C3" s="44"/>
      <c r="D3" s="45">
        <f>D4+D23</f>
        <v>1983759</v>
      </c>
      <c r="E3" s="44"/>
      <c r="F3" s="44" t="s">
        <v>295</v>
      </c>
      <c r="G3" s="44" t="s">
        <v>296</v>
      </c>
      <c r="H3" s="46"/>
      <c r="I3" s="44" t="s">
        <v>295</v>
      </c>
      <c r="J3" s="44" t="s">
        <v>296</v>
      </c>
      <c r="K3" s="44" t="s">
        <v>295</v>
      </c>
      <c r="L3" s="44" t="s">
        <v>296</v>
      </c>
      <c r="M3" s="47"/>
      <c r="N3" s="47"/>
      <c r="O3" s="48"/>
      <c r="P3" s="48"/>
      <c r="Q3" s="77">
        <f>Q4+Q23+Q57</f>
        <v>1853999.038888889</v>
      </c>
      <c r="R3" s="77">
        <f>R4+R23+R57</f>
        <v>2004089.6055555553</v>
      </c>
      <c r="S3" s="77">
        <f>S4+S23+S57</f>
        <v>150090.56666666668</v>
      </c>
      <c r="T3" s="96">
        <f>T4+T23+T57</f>
        <v>2603943.9611111106</v>
      </c>
      <c r="U3" s="10" t="s">
        <v>330</v>
      </c>
    </row>
    <row r="4" spans="1:20" ht="17.25" thickBot="1">
      <c r="A4" s="918" t="s">
        <v>297</v>
      </c>
      <c r="B4" s="919"/>
      <c r="C4" s="49"/>
      <c r="D4" s="50">
        <f>SUM(D5:D22)</f>
        <v>542914</v>
      </c>
      <c r="E4" s="49"/>
      <c r="F4" s="49"/>
      <c r="G4" s="49"/>
      <c r="H4" s="51"/>
      <c r="I4" s="49"/>
      <c r="J4" s="49"/>
      <c r="K4" s="49"/>
      <c r="L4" s="49"/>
      <c r="M4" s="52"/>
      <c r="N4" s="52" t="s">
        <v>298</v>
      </c>
      <c r="O4" s="53"/>
      <c r="P4" s="52" t="s">
        <v>298</v>
      </c>
      <c r="Q4" s="50">
        <f>SUM(Q5:Q22)</f>
        <v>303265.38888888893</v>
      </c>
      <c r="R4" s="50">
        <f>SUM(R5:R22)</f>
        <v>359519.55555555556</v>
      </c>
      <c r="S4" s="54">
        <f>SUM(S5:S22)</f>
        <v>56254.166666666686</v>
      </c>
      <c r="T4" s="55">
        <f>SUM(T5:T22)</f>
        <v>239648.61111111107</v>
      </c>
    </row>
    <row r="5" spans="1:20" s="9" customFormat="1" ht="16.5">
      <c r="A5" s="56">
        <v>1</v>
      </c>
      <c r="B5" s="56" t="s">
        <v>299</v>
      </c>
      <c r="C5" s="56">
        <v>1</v>
      </c>
      <c r="D5" s="57">
        <v>26200</v>
      </c>
      <c r="E5" s="56">
        <v>4</v>
      </c>
      <c r="F5" s="56">
        <v>93</v>
      </c>
      <c r="G5" s="56">
        <v>11</v>
      </c>
      <c r="H5" s="58">
        <v>38313</v>
      </c>
      <c r="I5" s="59">
        <f>$I$2-F5</f>
        <v>6</v>
      </c>
      <c r="J5" s="59">
        <f aca="true" t="shared" si="0" ref="J5:J22">$J$2-G5+1</f>
        <v>2</v>
      </c>
      <c r="K5" s="59">
        <f>$K$2-F5</f>
        <v>7</v>
      </c>
      <c r="L5" s="59">
        <f aca="true" t="shared" si="1" ref="L5:L22">$L$2-G5+1</f>
        <v>2</v>
      </c>
      <c r="M5" s="60">
        <f aca="true" t="shared" si="2" ref="M5:M22">I5+J5/12</f>
        <v>6.166666666666667</v>
      </c>
      <c r="N5" s="60">
        <f aca="true" t="shared" si="3" ref="N5:N22">IF(M5&gt;E5,E5,M5)</f>
        <v>4</v>
      </c>
      <c r="O5" s="61">
        <f aca="true" t="shared" si="4" ref="O5:O22">K5+L5/12</f>
        <v>7.166666666666667</v>
      </c>
      <c r="P5" s="61">
        <f aca="true" t="shared" si="5" ref="P5:P22">IF(O5&gt;E5,E5,O5)</f>
        <v>4</v>
      </c>
      <c r="Q5" s="57">
        <f aca="true" t="shared" si="6" ref="Q5:Q22">(D5/E5)*N5</f>
        <v>26200</v>
      </c>
      <c r="R5" s="57">
        <f aca="true" t="shared" si="7" ref="R5:R22">(D5/E5)*P5</f>
        <v>26200</v>
      </c>
      <c r="S5" s="62">
        <f aca="true" t="shared" si="8" ref="S5:S22">R5-Q5</f>
        <v>0</v>
      </c>
      <c r="T5" s="63">
        <f aca="true" t="shared" si="9" ref="T5:T22">D5-Q5</f>
        <v>0</v>
      </c>
    </row>
    <row r="6" spans="1:20" s="9" customFormat="1" ht="16.5">
      <c r="A6" s="64">
        <v>5</v>
      </c>
      <c r="B6" s="64" t="s">
        <v>299</v>
      </c>
      <c r="C6" s="64">
        <v>1</v>
      </c>
      <c r="D6" s="65">
        <v>18500</v>
      </c>
      <c r="E6" s="64">
        <v>4</v>
      </c>
      <c r="F6" s="64">
        <v>92</v>
      </c>
      <c r="G6" s="64">
        <v>10</v>
      </c>
      <c r="H6" s="66">
        <v>37917</v>
      </c>
      <c r="I6" s="67">
        <f aca="true" t="shared" si="10" ref="I6:I22">$I$2-F6</f>
        <v>7</v>
      </c>
      <c r="J6" s="59">
        <f t="shared" si="0"/>
        <v>3</v>
      </c>
      <c r="K6" s="67">
        <f aca="true" t="shared" si="11" ref="K6:K22">$K$2-F6</f>
        <v>8</v>
      </c>
      <c r="L6" s="59">
        <f t="shared" si="1"/>
        <v>3</v>
      </c>
      <c r="M6" s="68">
        <f t="shared" si="2"/>
        <v>7.25</v>
      </c>
      <c r="N6" s="68">
        <f t="shared" si="3"/>
        <v>4</v>
      </c>
      <c r="O6" s="69">
        <f t="shared" si="4"/>
        <v>8.25</v>
      </c>
      <c r="P6" s="69">
        <f t="shared" si="5"/>
        <v>4</v>
      </c>
      <c r="Q6" s="65">
        <f t="shared" si="6"/>
        <v>18500</v>
      </c>
      <c r="R6" s="65">
        <f t="shared" si="7"/>
        <v>18500</v>
      </c>
      <c r="S6" s="70">
        <f t="shared" si="8"/>
        <v>0</v>
      </c>
      <c r="T6" s="71">
        <f t="shared" si="9"/>
        <v>0</v>
      </c>
    </row>
    <row r="7" spans="1:20" s="9" customFormat="1" ht="16.5">
      <c r="A7" s="64">
        <v>6</v>
      </c>
      <c r="B7" s="64" t="s">
        <v>299</v>
      </c>
      <c r="C7" s="64">
        <v>1</v>
      </c>
      <c r="D7" s="65">
        <v>18000</v>
      </c>
      <c r="E7" s="64">
        <v>4</v>
      </c>
      <c r="F7" s="64">
        <v>93</v>
      </c>
      <c r="G7" s="64">
        <v>1</v>
      </c>
      <c r="H7" s="66">
        <v>38002</v>
      </c>
      <c r="I7" s="67">
        <f t="shared" si="10"/>
        <v>6</v>
      </c>
      <c r="J7" s="59">
        <f t="shared" si="0"/>
        <v>12</v>
      </c>
      <c r="K7" s="67">
        <f t="shared" si="11"/>
        <v>7</v>
      </c>
      <c r="L7" s="59">
        <f t="shared" si="1"/>
        <v>12</v>
      </c>
      <c r="M7" s="68">
        <f t="shared" si="2"/>
        <v>7</v>
      </c>
      <c r="N7" s="68">
        <f t="shared" si="3"/>
        <v>4</v>
      </c>
      <c r="O7" s="69">
        <f t="shared" si="4"/>
        <v>8</v>
      </c>
      <c r="P7" s="69">
        <f t="shared" si="5"/>
        <v>4</v>
      </c>
      <c r="Q7" s="65">
        <f t="shared" si="6"/>
        <v>18000</v>
      </c>
      <c r="R7" s="65">
        <f t="shared" si="7"/>
        <v>18000</v>
      </c>
      <c r="S7" s="70"/>
      <c r="T7" s="71">
        <f t="shared" si="9"/>
        <v>0</v>
      </c>
    </row>
    <row r="8" spans="1:20" s="9" customFormat="1" ht="16.5">
      <c r="A8" s="64">
        <v>7</v>
      </c>
      <c r="B8" s="64" t="s">
        <v>300</v>
      </c>
      <c r="C8" s="64">
        <v>1</v>
      </c>
      <c r="D8" s="65">
        <v>10500</v>
      </c>
      <c r="E8" s="64">
        <v>5</v>
      </c>
      <c r="F8" s="64">
        <v>91</v>
      </c>
      <c r="G8" s="64">
        <v>12</v>
      </c>
      <c r="H8" s="66">
        <v>37620</v>
      </c>
      <c r="I8" s="67">
        <f t="shared" si="10"/>
        <v>8</v>
      </c>
      <c r="J8" s="59">
        <f t="shared" si="0"/>
        <v>1</v>
      </c>
      <c r="K8" s="67">
        <f t="shared" si="11"/>
        <v>9</v>
      </c>
      <c r="L8" s="59">
        <f t="shared" si="1"/>
        <v>1</v>
      </c>
      <c r="M8" s="68">
        <f t="shared" si="2"/>
        <v>8.083333333333334</v>
      </c>
      <c r="N8" s="68">
        <f t="shared" si="3"/>
        <v>5</v>
      </c>
      <c r="O8" s="69">
        <f t="shared" si="4"/>
        <v>9.083333333333334</v>
      </c>
      <c r="P8" s="69">
        <f t="shared" si="5"/>
        <v>5</v>
      </c>
      <c r="Q8" s="65">
        <f t="shared" si="6"/>
        <v>10500</v>
      </c>
      <c r="R8" s="65">
        <f t="shared" si="7"/>
        <v>10500</v>
      </c>
      <c r="S8" s="70">
        <f t="shared" si="8"/>
        <v>0</v>
      </c>
      <c r="T8" s="71">
        <f t="shared" si="9"/>
        <v>0</v>
      </c>
    </row>
    <row r="9" spans="1:20" s="9" customFormat="1" ht="16.5">
      <c r="A9" s="64">
        <v>8</v>
      </c>
      <c r="B9" s="64" t="s">
        <v>301</v>
      </c>
      <c r="C9" s="64">
        <v>1</v>
      </c>
      <c r="D9" s="65">
        <v>27500</v>
      </c>
      <c r="E9" s="64">
        <v>5</v>
      </c>
      <c r="F9" s="64">
        <v>94</v>
      </c>
      <c r="G9" s="64">
        <v>4</v>
      </c>
      <c r="H9" s="66">
        <v>38461</v>
      </c>
      <c r="I9" s="67">
        <f t="shared" si="10"/>
        <v>5</v>
      </c>
      <c r="J9" s="59">
        <f t="shared" si="0"/>
        <v>9</v>
      </c>
      <c r="K9" s="67">
        <f t="shared" si="11"/>
        <v>6</v>
      </c>
      <c r="L9" s="59">
        <f t="shared" si="1"/>
        <v>9</v>
      </c>
      <c r="M9" s="68">
        <f t="shared" si="2"/>
        <v>5.75</v>
      </c>
      <c r="N9" s="68">
        <f t="shared" si="3"/>
        <v>5</v>
      </c>
      <c r="O9" s="69">
        <f t="shared" si="4"/>
        <v>6.75</v>
      </c>
      <c r="P9" s="69">
        <f t="shared" si="5"/>
        <v>5</v>
      </c>
      <c r="Q9" s="65">
        <f t="shared" si="6"/>
        <v>27500</v>
      </c>
      <c r="R9" s="65">
        <f t="shared" si="7"/>
        <v>27500</v>
      </c>
      <c r="S9" s="70">
        <f t="shared" si="8"/>
        <v>0</v>
      </c>
      <c r="T9" s="71">
        <f t="shared" si="9"/>
        <v>0</v>
      </c>
    </row>
    <row r="10" spans="1:20" s="9" customFormat="1" ht="16.5">
      <c r="A10" s="64">
        <v>9</v>
      </c>
      <c r="B10" s="64" t="s">
        <v>302</v>
      </c>
      <c r="C10" s="64">
        <v>1</v>
      </c>
      <c r="D10" s="65">
        <v>31000</v>
      </c>
      <c r="E10" s="64">
        <v>5</v>
      </c>
      <c r="F10" s="64">
        <v>93</v>
      </c>
      <c r="G10" s="64">
        <v>10</v>
      </c>
      <c r="H10" s="66">
        <v>38267</v>
      </c>
      <c r="I10" s="67">
        <f t="shared" si="10"/>
        <v>6</v>
      </c>
      <c r="J10" s="59">
        <f t="shared" si="0"/>
        <v>3</v>
      </c>
      <c r="K10" s="67">
        <f t="shared" si="11"/>
        <v>7</v>
      </c>
      <c r="L10" s="59">
        <f t="shared" si="1"/>
        <v>3</v>
      </c>
      <c r="M10" s="68">
        <f t="shared" si="2"/>
        <v>6.25</v>
      </c>
      <c r="N10" s="68">
        <f t="shared" si="3"/>
        <v>5</v>
      </c>
      <c r="O10" s="69">
        <f t="shared" si="4"/>
        <v>7.25</v>
      </c>
      <c r="P10" s="69">
        <f t="shared" si="5"/>
        <v>5</v>
      </c>
      <c r="Q10" s="65">
        <f t="shared" si="6"/>
        <v>31000</v>
      </c>
      <c r="R10" s="65">
        <f t="shared" si="7"/>
        <v>31000</v>
      </c>
      <c r="S10" s="70">
        <f t="shared" si="8"/>
        <v>0</v>
      </c>
      <c r="T10" s="71">
        <f t="shared" si="9"/>
        <v>0</v>
      </c>
    </row>
    <row r="11" spans="1:20" s="9" customFormat="1" ht="16.5">
      <c r="A11" s="72">
        <v>10</v>
      </c>
      <c r="B11" s="72" t="s">
        <v>303</v>
      </c>
      <c r="C11" s="72">
        <v>1</v>
      </c>
      <c r="D11" s="45">
        <v>14000</v>
      </c>
      <c r="E11" s="72">
        <v>8</v>
      </c>
      <c r="F11" s="72">
        <v>93</v>
      </c>
      <c r="G11" s="72">
        <v>10</v>
      </c>
      <c r="H11" s="73">
        <v>38271</v>
      </c>
      <c r="I11" s="74">
        <f t="shared" si="10"/>
        <v>6</v>
      </c>
      <c r="J11" s="59">
        <f t="shared" si="0"/>
        <v>3</v>
      </c>
      <c r="K11" s="74">
        <f t="shared" si="11"/>
        <v>7</v>
      </c>
      <c r="L11" s="59">
        <f t="shared" si="1"/>
        <v>3</v>
      </c>
      <c r="M11" s="75">
        <f t="shared" si="2"/>
        <v>6.25</v>
      </c>
      <c r="N11" s="75">
        <f t="shared" si="3"/>
        <v>6.25</v>
      </c>
      <c r="O11" s="76">
        <f t="shared" si="4"/>
        <v>7.25</v>
      </c>
      <c r="P11" s="76">
        <f t="shared" si="5"/>
        <v>7.25</v>
      </c>
      <c r="Q11" s="45">
        <f t="shared" si="6"/>
        <v>10937.5</v>
      </c>
      <c r="R11" s="45">
        <f t="shared" si="7"/>
        <v>12687.5</v>
      </c>
      <c r="S11" s="77">
        <f t="shared" si="8"/>
        <v>1750</v>
      </c>
      <c r="T11" s="78">
        <f t="shared" si="9"/>
        <v>3062.5</v>
      </c>
    </row>
    <row r="12" spans="1:20" s="9" customFormat="1" ht="16.5">
      <c r="A12" s="64">
        <v>11</v>
      </c>
      <c r="B12" s="64" t="s">
        <v>304</v>
      </c>
      <c r="C12" s="64">
        <v>1</v>
      </c>
      <c r="D12" s="65">
        <v>75514</v>
      </c>
      <c r="E12" s="64">
        <v>5</v>
      </c>
      <c r="F12" s="64">
        <v>91</v>
      </c>
      <c r="G12" s="64">
        <v>12</v>
      </c>
      <c r="H12" s="66">
        <v>37620</v>
      </c>
      <c r="I12" s="67">
        <f t="shared" si="10"/>
        <v>8</v>
      </c>
      <c r="J12" s="59">
        <f t="shared" si="0"/>
        <v>1</v>
      </c>
      <c r="K12" s="67">
        <f t="shared" si="11"/>
        <v>9</v>
      </c>
      <c r="L12" s="59">
        <f t="shared" si="1"/>
        <v>1</v>
      </c>
      <c r="M12" s="68">
        <f t="shared" si="2"/>
        <v>8.083333333333334</v>
      </c>
      <c r="N12" s="68">
        <f t="shared" si="3"/>
        <v>5</v>
      </c>
      <c r="O12" s="69">
        <f t="shared" si="4"/>
        <v>9.083333333333334</v>
      </c>
      <c r="P12" s="69">
        <f t="shared" si="5"/>
        <v>5</v>
      </c>
      <c r="Q12" s="65">
        <f t="shared" si="6"/>
        <v>75514</v>
      </c>
      <c r="R12" s="65">
        <f t="shared" si="7"/>
        <v>75514</v>
      </c>
      <c r="S12" s="77">
        <f t="shared" si="8"/>
        <v>0</v>
      </c>
      <c r="T12" s="78">
        <f t="shared" si="9"/>
        <v>0</v>
      </c>
    </row>
    <row r="13" spans="1:20" s="9" customFormat="1" ht="16.5">
      <c r="A13" s="64">
        <v>12</v>
      </c>
      <c r="B13" s="64" t="s">
        <v>305</v>
      </c>
      <c r="C13" s="85">
        <v>1</v>
      </c>
      <c r="D13" s="37">
        <v>97700</v>
      </c>
      <c r="E13" s="85">
        <v>8</v>
      </c>
      <c r="F13" s="85">
        <v>96</v>
      </c>
      <c r="G13" s="85">
        <v>11</v>
      </c>
      <c r="H13" s="66">
        <v>39415</v>
      </c>
      <c r="I13" s="67">
        <f t="shared" si="10"/>
        <v>3</v>
      </c>
      <c r="J13" s="67">
        <f t="shared" si="0"/>
        <v>2</v>
      </c>
      <c r="K13" s="67">
        <f t="shared" si="11"/>
        <v>4</v>
      </c>
      <c r="L13" s="67">
        <f t="shared" si="1"/>
        <v>2</v>
      </c>
      <c r="M13" s="68">
        <f t="shared" si="2"/>
        <v>3.1666666666666665</v>
      </c>
      <c r="N13" s="68">
        <f t="shared" si="3"/>
        <v>3.1666666666666665</v>
      </c>
      <c r="O13" s="69">
        <f t="shared" si="4"/>
        <v>4.166666666666667</v>
      </c>
      <c r="P13" s="69">
        <f t="shared" si="5"/>
        <v>4.166666666666667</v>
      </c>
      <c r="Q13" s="65">
        <f t="shared" si="6"/>
        <v>38672.916666666664</v>
      </c>
      <c r="R13" s="65">
        <f t="shared" si="7"/>
        <v>50885.41666666667</v>
      </c>
      <c r="S13" s="77">
        <f t="shared" si="8"/>
        <v>12212.500000000007</v>
      </c>
      <c r="T13" s="78">
        <f t="shared" si="9"/>
        <v>59027.083333333336</v>
      </c>
    </row>
    <row r="14" spans="1:20" s="9" customFormat="1" ht="16.5">
      <c r="A14" s="64">
        <v>13</v>
      </c>
      <c r="B14" s="64" t="s">
        <v>79</v>
      </c>
      <c r="C14" s="64">
        <v>1</v>
      </c>
      <c r="D14" s="65">
        <v>43000</v>
      </c>
      <c r="E14" s="64">
        <v>8</v>
      </c>
      <c r="F14" s="64">
        <v>97</v>
      </c>
      <c r="G14" s="64">
        <v>6</v>
      </c>
      <c r="H14" s="66">
        <v>39609</v>
      </c>
      <c r="I14" s="67">
        <f t="shared" si="10"/>
        <v>2</v>
      </c>
      <c r="J14" s="67">
        <f t="shared" si="0"/>
        <v>7</v>
      </c>
      <c r="K14" s="67">
        <f t="shared" si="11"/>
        <v>3</v>
      </c>
      <c r="L14" s="67">
        <f t="shared" si="1"/>
        <v>7</v>
      </c>
      <c r="M14" s="68">
        <f t="shared" si="2"/>
        <v>2.5833333333333335</v>
      </c>
      <c r="N14" s="68">
        <f t="shared" si="3"/>
        <v>2.5833333333333335</v>
      </c>
      <c r="O14" s="69">
        <f t="shared" si="4"/>
        <v>3.5833333333333335</v>
      </c>
      <c r="P14" s="69">
        <f t="shared" si="5"/>
        <v>3.5833333333333335</v>
      </c>
      <c r="Q14" s="65">
        <f t="shared" si="6"/>
        <v>13885.416666666668</v>
      </c>
      <c r="R14" s="65">
        <f t="shared" si="7"/>
        <v>19260.416666666668</v>
      </c>
      <c r="S14" s="70">
        <f t="shared" si="8"/>
        <v>5375</v>
      </c>
      <c r="T14" s="71">
        <f t="shared" si="9"/>
        <v>29114.583333333332</v>
      </c>
    </row>
    <row r="15" spans="1:20" s="9" customFormat="1" ht="16.5">
      <c r="A15" s="64">
        <v>14</v>
      </c>
      <c r="B15" s="56" t="s">
        <v>299</v>
      </c>
      <c r="C15" s="56">
        <v>1</v>
      </c>
      <c r="D15" s="57">
        <v>27000</v>
      </c>
      <c r="E15" s="56">
        <v>4</v>
      </c>
      <c r="F15" s="56">
        <v>98</v>
      </c>
      <c r="G15" s="56">
        <v>9</v>
      </c>
      <c r="H15" s="66">
        <v>40086</v>
      </c>
      <c r="I15" s="59">
        <f t="shared" si="10"/>
        <v>1</v>
      </c>
      <c r="J15" s="59">
        <f t="shared" si="0"/>
        <v>4</v>
      </c>
      <c r="K15" s="59">
        <f t="shared" si="11"/>
        <v>2</v>
      </c>
      <c r="L15" s="59">
        <f t="shared" si="1"/>
        <v>4</v>
      </c>
      <c r="M15" s="60">
        <f t="shared" si="2"/>
        <v>1.3333333333333333</v>
      </c>
      <c r="N15" s="60">
        <f t="shared" si="3"/>
        <v>1.3333333333333333</v>
      </c>
      <c r="O15" s="61">
        <f t="shared" si="4"/>
        <v>2.3333333333333335</v>
      </c>
      <c r="P15" s="61">
        <f t="shared" si="5"/>
        <v>2.3333333333333335</v>
      </c>
      <c r="Q15" s="57">
        <f t="shared" si="6"/>
        <v>9000</v>
      </c>
      <c r="R15" s="57">
        <f t="shared" si="7"/>
        <v>15750.000000000002</v>
      </c>
      <c r="S15" s="62">
        <f t="shared" si="8"/>
        <v>6750.000000000002</v>
      </c>
      <c r="T15" s="63">
        <f t="shared" si="9"/>
        <v>18000</v>
      </c>
    </row>
    <row r="16" spans="1:20" s="9" customFormat="1" ht="16.5">
      <c r="A16" s="64">
        <v>15</v>
      </c>
      <c r="B16" s="64" t="s">
        <v>299</v>
      </c>
      <c r="C16" s="64">
        <v>1</v>
      </c>
      <c r="D16" s="65">
        <v>27000</v>
      </c>
      <c r="E16" s="64">
        <v>4</v>
      </c>
      <c r="F16" s="64">
        <v>98</v>
      </c>
      <c r="G16" s="64">
        <v>9</v>
      </c>
      <c r="H16" s="66">
        <v>40086</v>
      </c>
      <c r="I16" s="67">
        <f t="shared" si="10"/>
        <v>1</v>
      </c>
      <c r="J16" s="59">
        <f t="shared" si="0"/>
        <v>4</v>
      </c>
      <c r="K16" s="67">
        <f t="shared" si="11"/>
        <v>2</v>
      </c>
      <c r="L16" s="59">
        <f t="shared" si="1"/>
        <v>4</v>
      </c>
      <c r="M16" s="68">
        <f t="shared" si="2"/>
        <v>1.3333333333333333</v>
      </c>
      <c r="N16" s="68">
        <f t="shared" si="3"/>
        <v>1.3333333333333333</v>
      </c>
      <c r="O16" s="69">
        <f t="shared" si="4"/>
        <v>2.3333333333333335</v>
      </c>
      <c r="P16" s="69">
        <f t="shared" si="5"/>
        <v>2.3333333333333335</v>
      </c>
      <c r="Q16" s="65">
        <f t="shared" si="6"/>
        <v>9000</v>
      </c>
      <c r="R16" s="65">
        <f t="shared" si="7"/>
        <v>15750.000000000002</v>
      </c>
      <c r="S16" s="70">
        <f t="shared" si="8"/>
        <v>6750.000000000002</v>
      </c>
      <c r="T16" s="71">
        <f t="shared" si="9"/>
        <v>18000</v>
      </c>
    </row>
    <row r="17" spans="1:20" s="9" customFormat="1" ht="16.5">
      <c r="A17" s="64">
        <v>16</v>
      </c>
      <c r="B17" s="64" t="s">
        <v>299</v>
      </c>
      <c r="C17" s="64">
        <v>1</v>
      </c>
      <c r="D17" s="65">
        <v>27000</v>
      </c>
      <c r="E17" s="64">
        <v>4</v>
      </c>
      <c r="F17" s="64">
        <v>98</v>
      </c>
      <c r="G17" s="64">
        <v>9</v>
      </c>
      <c r="H17" s="66">
        <v>40086</v>
      </c>
      <c r="I17" s="67">
        <f t="shared" si="10"/>
        <v>1</v>
      </c>
      <c r="J17" s="59">
        <f t="shared" si="0"/>
        <v>4</v>
      </c>
      <c r="K17" s="67">
        <f t="shared" si="11"/>
        <v>2</v>
      </c>
      <c r="L17" s="59">
        <f t="shared" si="1"/>
        <v>4</v>
      </c>
      <c r="M17" s="68">
        <f t="shared" si="2"/>
        <v>1.3333333333333333</v>
      </c>
      <c r="N17" s="68">
        <f t="shared" si="3"/>
        <v>1.3333333333333333</v>
      </c>
      <c r="O17" s="69">
        <f t="shared" si="4"/>
        <v>2.3333333333333335</v>
      </c>
      <c r="P17" s="69">
        <f t="shared" si="5"/>
        <v>2.3333333333333335</v>
      </c>
      <c r="Q17" s="65">
        <f t="shared" si="6"/>
        <v>9000</v>
      </c>
      <c r="R17" s="65">
        <f t="shared" si="7"/>
        <v>15750.000000000002</v>
      </c>
      <c r="S17" s="70">
        <f t="shared" si="8"/>
        <v>6750.000000000002</v>
      </c>
      <c r="T17" s="71">
        <f t="shared" si="9"/>
        <v>18000</v>
      </c>
    </row>
    <row r="18" spans="1:20" s="9" customFormat="1" ht="16.5">
      <c r="A18" s="64">
        <v>17</v>
      </c>
      <c r="B18" s="64" t="s">
        <v>284</v>
      </c>
      <c r="C18" s="64">
        <v>1</v>
      </c>
      <c r="D18" s="65">
        <v>20000</v>
      </c>
      <c r="E18" s="64">
        <v>6</v>
      </c>
      <c r="F18" s="64">
        <v>99</v>
      </c>
      <c r="G18" s="64">
        <v>9</v>
      </c>
      <c r="H18" s="66">
        <v>40451</v>
      </c>
      <c r="I18" s="67">
        <f t="shared" si="10"/>
        <v>0</v>
      </c>
      <c r="J18" s="59">
        <f t="shared" si="0"/>
        <v>4</v>
      </c>
      <c r="K18" s="67">
        <f t="shared" si="11"/>
        <v>1</v>
      </c>
      <c r="L18" s="59">
        <f t="shared" si="1"/>
        <v>4</v>
      </c>
      <c r="M18" s="68">
        <f t="shared" si="2"/>
        <v>0.3333333333333333</v>
      </c>
      <c r="N18" s="68">
        <f t="shared" si="3"/>
        <v>0.3333333333333333</v>
      </c>
      <c r="O18" s="69">
        <f t="shared" si="4"/>
        <v>1.3333333333333333</v>
      </c>
      <c r="P18" s="69">
        <f t="shared" si="5"/>
        <v>1.3333333333333333</v>
      </c>
      <c r="Q18" s="65">
        <f t="shared" si="6"/>
        <v>1111.111111111111</v>
      </c>
      <c r="R18" s="65">
        <f t="shared" si="7"/>
        <v>4444.444444444444</v>
      </c>
      <c r="S18" s="70">
        <f t="shared" si="8"/>
        <v>3333.333333333333</v>
      </c>
      <c r="T18" s="71">
        <f t="shared" si="9"/>
        <v>18888.88888888889</v>
      </c>
    </row>
    <row r="19" spans="1:20" s="9" customFormat="1" ht="16.5">
      <c r="A19" s="64">
        <v>18</v>
      </c>
      <c r="B19" s="64" t="s">
        <v>284</v>
      </c>
      <c r="C19" s="64">
        <v>1</v>
      </c>
      <c r="D19" s="65">
        <v>20000</v>
      </c>
      <c r="E19" s="64">
        <v>6</v>
      </c>
      <c r="F19" s="64">
        <v>99</v>
      </c>
      <c r="G19" s="64">
        <v>9</v>
      </c>
      <c r="H19" s="66">
        <v>40451</v>
      </c>
      <c r="I19" s="67">
        <f t="shared" si="10"/>
        <v>0</v>
      </c>
      <c r="J19" s="59">
        <f t="shared" si="0"/>
        <v>4</v>
      </c>
      <c r="K19" s="67">
        <f t="shared" si="11"/>
        <v>1</v>
      </c>
      <c r="L19" s="59">
        <f t="shared" si="1"/>
        <v>4</v>
      </c>
      <c r="M19" s="68">
        <f t="shared" si="2"/>
        <v>0.3333333333333333</v>
      </c>
      <c r="N19" s="68">
        <f t="shared" si="3"/>
        <v>0.3333333333333333</v>
      </c>
      <c r="O19" s="69">
        <f t="shared" si="4"/>
        <v>1.3333333333333333</v>
      </c>
      <c r="P19" s="69">
        <f t="shared" si="5"/>
        <v>1.3333333333333333</v>
      </c>
      <c r="Q19" s="65">
        <f t="shared" si="6"/>
        <v>1111.111111111111</v>
      </c>
      <c r="R19" s="65">
        <f t="shared" si="7"/>
        <v>4444.444444444444</v>
      </c>
      <c r="S19" s="70">
        <f t="shared" si="8"/>
        <v>3333.333333333333</v>
      </c>
      <c r="T19" s="71">
        <f t="shared" si="9"/>
        <v>18888.88888888889</v>
      </c>
    </row>
    <row r="20" spans="1:20" s="9" customFormat="1" ht="16.5">
      <c r="A20" s="64">
        <v>19</v>
      </c>
      <c r="B20" s="64" t="s">
        <v>284</v>
      </c>
      <c r="C20" s="64">
        <v>1</v>
      </c>
      <c r="D20" s="65">
        <v>20000</v>
      </c>
      <c r="E20" s="64">
        <v>6</v>
      </c>
      <c r="F20" s="64">
        <v>99</v>
      </c>
      <c r="G20" s="64">
        <v>9</v>
      </c>
      <c r="H20" s="66">
        <v>40451</v>
      </c>
      <c r="I20" s="67">
        <f t="shared" si="10"/>
        <v>0</v>
      </c>
      <c r="J20" s="59">
        <f t="shared" si="0"/>
        <v>4</v>
      </c>
      <c r="K20" s="67">
        <f t="shared" si="11"/>
        <v>1</v>
      </c>
      <c r="L20" s="59">
        <f t="shared" si="1"/>
        <v>4</v>
      </c>
      <c r="M20" s="68">
        <f t="shared" si="2"/>
        <v>0.3333333333333333</v>
      </c>
      <c r="N20" s="68">
        <f t="shared" si="3"/>
        <v>0.3333333333333333</v>
      </c>
      <c r="O20" s="69">
        <f t="shared" si="4"/>
        <v>1.3333333333333333</v>
      </c>
      <c r="P20" s="69">
        <f t="shared" si="5"/>
        <v>1.3333333333333333</v>
      </c>
      <c r="Q20" s="65">
        <f t="shared" si="6"/>
        <v>1111.111111111111</v>
      </c>
      <c r="R20" s="65">
        <f t="shared" si="7"/>
        <v>4444.444444444444</v>
      </c>
      <c r="S20" s="70">
        <f t="shared" si="8"/>
        <v>3333.333333333333</v>
      </c>
      <c r="T20" s="71">
        <f t="shared" si="9"/>
        <v>18888.88888888889</v>
      </c>
    </row>
    <row r="21" spans="1:20" s="9" customFormat="1" ht="16.5">
      <c r="A21" s="64">
        <v>20</v>
      </c>
      <c r="B21" s="64" t="s">
        <v>284</v>
      </c>
      <c r="C21" s="64">
        <v>1</v>
      </c>
      <c r="D21" s="65">
        <v>20000</v>
      </c>
      <c r="E21" s="64">
        <v>6</v>
      </c>
      <c r="F21" s="64">
        <v>99</v>
      </c>
      <c r="G21" s="64">
        <v>9</v>
      </c>
      <c r="H21" s="66">
        <v>40451</v>
      </c>
      <c r="I21" s="67">
        <f t="shared" si="10"/>
        <v>0</v>
      </c>
      <c r="J21" s="59">
        <f t="shared" si="0"/>
        <v>4</v>
      </c>
      <c r="K21" s="67">
        <f t="shared" si="11"/>
        <v>1</v>
      </c>
      <c r="L21" s="59">
        <f t="shared" si="1"/>
        <v>4</v>
      </c>
      <c r="M21" s="68">
        <f t="shared" si="2"/>
        <v>0.3333333333333333</v>
      </c>
      <c r="N21" s="68">
        <f t="shared" si="3"/>
        <v>0.3333333333333333</v>
      </c>
      <c r="O21" s="69">
        <f t="shared" si="4"/>
        <v>1.3333333333333333</v>
      </c>
      <c r="P21" s="69">
        <f t="shared" si="5"/>
        <v>1.3333333333333333</v>
      </c>
      <c r="Q21" s="65">
        <f t="shared" si="6"/>
        <v>1111.111111111111</v>
      </c>
      <c r="R21" s="65">
        <f t="shared" si="7"/>
        <v>4444.444444444444</v>
      </c>
      <c r="S21" s="70">
        <f t="shared" si="8"/>
        <v>3333.333333333333</v>
      </c>
      <c r="T21" s="71">
        <f t="shared" si="9"/>
        <v>18888.88888888889</v>
      </c>
    </row>
    <row r="22" spans="1:20" s="9" customFormat="1" ht="16.5">
      <c r="A22" s="64">
        <v>21</v>
      </c>
      <c r="B22" s="64" t="s">
        <v>284</v>
      </c>
      <c r="C22" s="64">
        <v>1</v>
      </c>
      <c r="D22" s="65">
        <v>20000</v>
      </c>
      <c r="E22" s="64">
        <v>6</v>
      </c>
      <c r="F22" s="64">
        <v>99</v>
      </c>
      <c r="G22" s="64">
        <v>9</v>
      </c>
      <c r="H22" s="66">
        <v>40451</v>
      </c>
      <c r="I22" s="67">
        <f t="shared" si="10"/>
        <v>0</v>
      </c>
      <c r="J22" s="59">
        <f t="shared" si="0"/>
        <v>4</v>
      </c>
      <c r="K22" s="67">
        <f t="shared" si="11"/>
        <v>1</v>
      </c>
      <c r="L22" s="59">
        <f t="shared" si="1"/>
        <v>4</v>
      </c>
      <c r="M22" s="68">
        <f t="shared" si="2"/>
        <v>0.3333333333333333</v>
      </c>
      <c r="N22" s="68">
        <f t="shared" si="3"/>
        <v>0.3333333333333333</v>
      </c>
      <c r="O22" s="69">
        <f t="shared" si="4"/>
        <v>1.3333333333333333</v>
      </c>
      <c r="P22" s="69">
        <f t="shared" si="5"/>
        <v>1.3333333333333333</v>
      </c>
      <c r="Q22" s="65">
        <f t="shared" si="6"/>
        <v>1111.111111111111</v>
      </c>
      <c r="R22" s="65">
        <f t="shared" si="7"/>
        <v>4444.444444444444</v>
      </c>
      <c r="S22" s="70">
        <f t="shared" si="8"/>
        <v>3333.333333333333</v>
      </c>
      <c r="T22" s="71">
        <f t="shared" si="9"/>
        <v>18888.88888888889</v>
      </c>
    </row>
    <row r="23" spans="1:21" s="9" customFormat="1" ht="17.25" thickBot="1">
      <c r="A23" s="920" t="s">
        <v>282</v>
      </c>
      <c r="B23" s="921"/>
      <c r="C23" s="88"/>
      <c r="D23" s="89">
        <f>SUM(D24:D56)</f>
        <v>1440845</v>
      </c>
      <c r="E23" s="88"/>
      <c r="F23" s="88"/>
      <c r="G23" s="88"/>
      <c r="H23" s="90"/>
      <c r="I23" s="91"/>
      <c r="J23" s="91"/>
      <c r="K23" s="91"/>
      <c r="L23" s="91"/>
      <c r="M23" s="92"/>
      <c r="N23" s="92"/>
      <c r="O23" s="93"/>
      <c r="P23" s="93"/>
      <c r="Q23" s="89">
        <f>SUM(Q24:Q56)</f>
        <v>1320497.0833333333</v>
      </c>
      <c r="R23" s="89">
        <f>SUM(R24:R56)</f>
        <v>1373097.0833333333</v>
      </c>
      <c r="S23" s="94">
        <f>SUM(S24:S56)</f>
        <v>52600</v>
      </c>
      <c r="T23" s="94">
        <f>SUM(T24:T56)</f>
        <v>120347.91666666667</v>
      </c>
      <c r="U23" s="111"/>
    </row>
    <row r="24" spans="1:20" s="9" customFormat="1" ht="16.5">
      <c r="A24" s="56">
        <v>1</v>
      </c>
      <c r="B24" s="56" t="s">
        <v>302</v>
      </c>
      <c r="C24" s="56">
        <v>1</v>
      </c>
      <c r="D24" s="57">
        <v>60000</v>
      </c>
      <c r="E24" s="56">
        <v>5</v>
      </c>
      <c r="F24" s="56">
        <v>94</v>
      </c>
      <c r="G24" s="56">
        <v>5</v>
      </c>
      <c r="H24" s="58">
        <v>38486</v>
      </c>
      <c r="I24" s="59">
        <f aca="true" t="shared" si="12" ref="I24:I56">$I$2-F24</f>
        <v>5</v>
      </c>
      <c r="J24" s="59">
        <f aca="true" t="shared" si="13" ref="J24:J56">$J$2-G24+1</f>
        <v>8</v>
      </c>
      <c r="K24" s="59">
        <f aca="true" t="shared" si="14" ref="K24:K56">$K$2-F24</f>
        <v>6</v>
      </c>
      <c r="L24" s="59">
        <f aca="true" t="shared" si="15" ref="L24:L56">$L$2-G24+1</f>
        <v>8</v>
      </c>
      <c r="M24" s="60">
        <f aca="true" t="shared" si="16" ref="M24:M56">I24+J24/12</f>
        <v>5.666666666666667</v>
      </c>
      <c r="N24" s="60">
        <f aca="true" t="shared" si="17" ref="N24:N56">IF(M24&gt;E24,E24,M24)</f>
        <v>5</v>
      </c>
      <c r="O24" s="61">
        <f aca="true" t="shared" si="18" ref="O24:O56">K24+L24/12</f>
        <v>6.666666666666667</v>
      </c>
      <c r="P24" s="61">
        <f aca="true" t="shared" si="19" ref="P24:P56">IF(O24&gt;E24,E24,O24)</f>
        <v>5</v>
      </c>
      <c r="Q24" s="57">
        <f aca="true" t="shared" si="20" ref="Q24:Q56">(D24/E24)*N24</f>
        <v>60000</v>
      </c>
      <c r="R24" s="57">
        <f aca="true" t="shared" si="21" ref="R24:R56">(D24/E24)*P24</f>
        <v>60000</v>
      </c>
      <c r="S24" s="62">
        <f aca="true" t="shared" si="22" ref="S24:S56">R24-Q24</f>
        <v>0</v>
      </c>
      <c r="T24" s="63">
        <f aca="true" t="shared" si="23" ref="T24:T56">D24-Q24</f>
        <v>0</v>
      </c>
    </row>
    <row r="25" spans="1:20" s="9" customFormat="1" ht="16.5">
      <c r="A25" s="64">
        <v>2</v>
      </c>
      <c r="B25" s="64" t="s">
        <v>302</v>
      </c>
      <c r="C25" s="64">
        <v>1</v>
      </c>
      <c r="D25" s="65">
        <v>60000</v>
      </c>
      <c r="E25" s="64">
        <v>5</v>
      </c>
      <c r="F25" s="64">
        <v>94</v>
      </c>
      <c r="G25" s="64">
        <v>5</v>
      </c>
      <c r="H25" s="66">
        <v>38486</v>
      </c>
      <c r="I25" s="67">
        <f t="shared" si="12"/>
        <v>5</v>
      </c>
      <c r="J25" s="59">
        <f t="shared" si="13"/>
        <v>8</v>
      </c>
      <c r="K25" s="67">
        <f t="shared" si="14"/>
        <v>6</v>
      </c>
      <c r="L25" s="59">
        <f t="shared" si="15"/>
        <v>8</v>
      </c>
      <c r="M25" s="68">
        <f t="shared" si="16"/>
        <v>5.666666666666667</v>
      </c>
      <c r="N25" s="68">
        <f t="shared" si="17"/>
        <v>5</v>
      </c>
      <c r="O25" s="69">
        <f t="shared" si="18"/>
        <v>6.666666666666667</v>
      </c>
      <c r="P25" s="69">
        <f t="shared" si="19"/>
        <v>5</v>
      </c>
      <c r="Q25" s="65">
        <f t="shared" si="20"/>
        <v>60000</v>
      </c>
      <c r="R25" s="65">
        <f t="shared" si="21"/>
        <v>60000</v>
      </c>
      <c r="S25" s="70">
        <f t="shared" si="22"/>
        <v>0</v>
      </c>
      <c r="T25" s="71">
        <f t="shared" si="23"/>
        <v>0</v>
      </c>
    </row>
    <row r="26" spans="1:20" s="9" customFormat="1" ht="16.5">
      <c r="A26" s="56">
        <v>3</v>
      </c>
      <c r="B26" s="64" t="s">
        <v>306</v>
      </c>
      <c r="C26" s="64">
        <v>1</v>
      </c>
      <c r="D26" s="65">
        <v>120000</v>
      </c>
      <c r="E26" s="64">
        <v>5</v>
      </c>
      <c r="F26" s="64">
        <v>94</v>
      </c>
      <c r="G26" s="64">
        <v>6</v>
      </c>
      <c r="H26" s="66">
        <v>38505</v>
      </c>
      <c r="I26" s="67">
        <f t="shared" si="12"/>
        <v>5</v>
      </c>
      <c r="J26" s="59">
        <f t="shared" si="13"/>
        <v>7</v>
      </c>
      <c r="K26" s="67">
        <f t="shared" si="14"/>
        <v>6</v>
      </c>
      <c r="L26" s="59">
        <f t="shared" si="15"/>
        <v>7</v>
      </c>
      <c r="M26" s="68">
        <f t="shared" si="16"/>
        <v>5.583333333333333</v>
      </c>
      <c r="N26" s="68">
        <f t="shared" si="17"/>
        <v>5</v>
      </c>
      <c r="O26" s="69">
        <f t="shared" si="18"/>
        <v>6.583333333333333</v>
      </c>
      <c r="P26" s="69">
        <f t="shared" si="19"/>
        <v>5</v>
      </c>
      <c r="Q26" s="65">
        <f t="shared" si="20"/>
        <v>120000</v>
      </c>
      <c r="R26" s="65">
        <f t="shared" si="21"/>
        <v>120000</v>
      </c>
      <c r="S26" s="70">
        <f t="shared" si="22"/>
        <v>0</v>
      </c>
      <c r="T26" s="71">
        <f t="shared" si="23"/>
        <v>0</v>
      </c>
    </row>
    <row r="27" spans="1:20" s="9" customFormat="1" ht="16.5">
      <c r="A27" s="64">
        <v>4</v>
      </c>
      <c r="B27" s="64" t="s">
        <v>307</v>
      </c>
      <c r="C27" s="64">
        <v>1</v>
      </c>
      <c r="D27" s="65">
        <v>36000</v>
      </c>
      <c r="E27" s="64">
        <v>8</v>
      </c>
      <c r="F27" s="64">
        <v>94</v>
      </c>
      <c r="G27" s="64">
        <v>4</v>
      </c>
      <c r="H27" s="66">
        <v>38461</v>
      </c>
      <c r="I27" s="67">
        <f t="shared" si="12"/>
        <v>5</v>
      </c>
      <c r="J27" s="59">
        <f t="shared" si="13"/>
        <v>9</v>
      </c>
      <c r="K27" s="67">
        <f t="shared" si="14"/>
        <v>6</v>
      </c>
      <c r="L27" s="59">
        <f t="shared" si="15"/>
        <v>9</v>
      </c>
      <c r="M27" s="68">
        <f t="shared" si="16"/>
        <v>5.75</v>
      </c>
      <c r="N27" s="68">
        <f t="shared" si="17"/>
        <v>5.75</v>
      </c>
      <c r="O27" s="69">
        <f t="shared" si="18"/>
        <v>6.75</v>
      </c>
      <c r="P27" s="69">
        <f t="shared" si="19"/>
        <v>6.75</v>
      </c>
      <c r="Q27" s="65">
        <f t="shared" si="20"/>
        <v>25875</v>
      </c>
      <c r="R27" s="65">
        <f t="shared" si="21"/>
        <v>30375</v>
      </c>
      <c r="S27" s="70">
        <f t="shared" si="22"/>
        <v>4500</v>
      </c>
      <c r="T27" s="71">
        <f t="shared" si="23"/>
        <v>10125</v>
      </c>
    </row>
    <row r="28" spans="1:20" s="9" customFormat="1" ht="16.5">
      <c r="A28" s="56">
        <v>5</v>
      </c>
      <c r="B28" s="64" t="s">
        <v>307</v>
      </c>
      <c r="C28" s="64">
        <v>1</v>
      </c>
      <c r="D28" s="65">
        <v>36000</v>
      </c>
      <c r="E28" s="64">
        <v>8</v>
      </c>
      <c r="F28" s="64">
        <v>94</v>
      </c>
      <c r="G28" s="64">
        <v>6</v>
      </c>
      <c r="H28" s="66">
        <v>38513</v>
      </c>
      <c r="I28" s="67">
        <f t="shared" si="12"/>
        <v>5</v>
      </c>
      <c r="J28" s="59">
        <f t="shared" si="13"/>
        <v>7</v>
      </c>
      <c r="K28" s="67">
        <f t="shared" si="14"/>
        <v>6</v>
      </c>
      <c r="L28" s="59">
        <f t="shared" si="15"/>
        <v>7</v>
      </c>
      <c r="M28" s="68">
        <f t="shared" si="16"/>
        <v>5.583333333333333</v>
      </c>
      <c r="N28" s="68">
        <f t="shared" si="17"/>
        <v>5.583333333333333</v>
      </c>
      <c r="O28" s="69">
        <f t="shared" si="18"/>
        <v>6.583333333333333</v>
      </c>
      <c r="P28" s="69">
        <f t="shared" si="19"/>
        <v>6.583333333333333</v>
      </c>
      <c r="Q28" s="65">
        <f t="shared" si="20"/>
        <v>25125</v>
      </c>
      <c r="R28" s="65">
        <f t="shared" si="21"/>
        <v>29625</v>
      </c>
      <c r="S28" s="70">
        <f t="shared" si="22"/>
        <v>4500</v>
      </c>
      <c r="T28" s="71">
        <f t="shared" si="23"/>
        <v>10875</v>
      </c>
    </row>
    <row r="29" spans="1:20" s="9" customFormat="1" ht="16.5">
      <c r="A29" s="64">
        <v>6</v>
      </c>
      <c r="B29" s="64" t="s">
        <v>307</v>
      </c>
      <c r="C29" s="64">
        <v>1</v>
      </c>
      <c r="D29" s="65">
        <v>30000</v>
      </c>
      <c r="E29" s="64">
        <v>8</v>
      </c>
      <c r="F29" s="64">
        <v>94</v>
      </c>
      <c r="G29" s="64">
        <v>6</v>
      </c>
      <c r="H29" s="66">
        <v>38505</v>
      </c>
      <c r="I29" s="67">
        <f t="shared" si="12"/>
        <v>5</v>
      </c>
      <c r="J29" s="59">
        <f t="shared" si="13"/>
        <v>7</v>
      </c>
      <c r="K29" s="67">
        <f t="shared" si="14"/>
        <v>6</v>
      </c>
      <c r="L29" s="59">
        <f t="shared" si="15"/>
        <v>7</v>
      </c>
      <c r="M29" s="68">
        <f t="shared" si="16"/>
        <v>5.583333333333333</v>
      </c>
      <c r="N29" s="68">
        <f t="shared" si="17"/>
        <v>5.583333333333333</v>
      </c>
      <c r="O29" s="69">
        <f t="shared" si="18"/>
        <v>6.583333333333333</v>
      </c>
      <c r="P29" s="69">
        <f t="shared" si="19"/>
        <v>6.583333333333333</v>
      </c>
      <c r="Q29" s="65">
        <f t="shared" si="20"/>
        <v>20937.5</v>
      </c>
      <c r="R29" s="65">
        <f t="shared" si="21"/>
        <v>24687.5</v>
      </c>
      <c r="S29" s="70">
        <f t="shared" si="22"/>
        <v>3750</v>
      </c>
      <c r="T29" s="71">
        <f t="shared" si="23"/>
        <v>9062.5</v>
      </c>
    </row>
    <row r="30" spans="1:20" s="9" customFormat="1" ht="16.5">
      <c r="A30" s="56">
        <v>7</v>
      </c>
      <c r="B30" s="64" t="s">
        <v>307</v>
      </c>
      <c r="C30" s="64">
        <v>1</v>
      </c>
      <c r="D30" s="65">
        <v>30000</v>
      </c>
      <c r="E30" s="64">
        <v>8</v>
      </c>
      <c r="F30" s="64">
        <v>94</v>
      </c>
      <c r="G30" s="64">
        <v>6</v>
      </c>
      <c r="H30" s="66">
        <v>38505</v>
      </c>
      <c r="I30" s="67">
        <f t="shared" si="12"/>
        <v>5</v>
      </c>
      <c r="J30" s="59">
        <f t="shared" si="13"/>
        <v>7</v>
      </c>
      <c r="K30" s="67">
        <f t="shared" si="14"/>
        <v>6</v>
      </c>
      <c r="L30" s="59">
        <f t="shared" si="15"/>
        <v>7</v>
      </c>
      <c r="M30" s="68">
        <f t="shared" si="16"/>
        <v>5.583333333333333</v>
      </c>
      <c r="N30" s="68">
        <f t="shared" si="17"/>
        <v>5.583333333333333</v>
      </c>
      <c r="O30" s="69">
        <f t="shared" si="18"/>
        <v>6.583333333333333</v>
      </c>
      <c r="P30" s="69">
        <f t="shared" si="19"/>
        <v>6.583333333333333</v>
      </c>
      <c r="Q30" s="65">
        <f t="shared" si="20"/>
        <v>20937.5</v>
      </c>
      <c r="R30" s="65">
        <f t="shared" si="21"/>
        <v>24687.5</v>
      </c>
      <c r="S30" s="70">
        <f t="shared" si="22"/>
        <v>3750</v>
      </c>
      <c r="T30" s="71">
        <f t="shared" si="23"/>
        <v>9062.5</v>
      </c>
    </row>
    <row r="31" spans="1:20" s="9" customFormat="1" ht="16.5">
      <c r="A31" s="64">
        <v>8</v>
      </c>
      <c r="B31" s="64" t="s">
        <v>307</v>
      </c>
      <c r="C31" s="64">
        <v>1</v>
      </c>
      <c r="D31" s="65">
        <v>160000</v>
      </c>
      <c r="E31" s="64">
        <v>8</v>
      </c>
      <c r="F31" s="64">
        <v>94</v>
      </c>
      <c r="G31" s="64">
        <v>6</v>
      </c>
      <c r="H31" s="66">
        <v>38505</v>
      </c>
      <c r="I31" s="67">
        <f t="shared" si="12"/>
        <v>5</v>
      </c>
      <c r="J31" s="59">
        <f t="shared" si="13"/>
        <v>7</v>
      </c>
      <c r="K31" s="67">
        <f t="shared" si="14"/>
        <v>6</v>
      </c>
      <c r="L31" s="59">
        <f t="shared" si="15"/>
        <v>7</v>
      </c>
      <c r="M31" s="68">
        <f t="shared" si="16"/>
        <v>5.583333333333333</v>
      </c>
      <c r="N31" s="68">
        <f t="shared" si="17"/>
        <v>5.583333333333333</v>
      </c>
      <c r="O31" s="69">
        <f t="shared" si="18"/>
        <v>6.583333333333333</v>
      </c>
      <c r="P31" s="69">
        <f t="shared" si="19"/>
        <v>6.583333333333333</v>
      </c>
      <c r="Q31" s="65">
        <f t="shared" si="20"/>
        <v>111666.66666666666</v>
      </c>
      <c r="R31" s="65">
        <f t="shared" si="21"/>
        <v>131666.66666666666</v>
      </c>
      <c r="S31" s="70">
        <f t="shared" si="22"/>
        <v>20000</v>
      </c>
      <c r="T31" s="71">
        <f t="shared" si="23"/>
        <v>48333.33333333334</v>
      </c>
    </row>
    <row r="32" spans="1:20" s="9" customFormat="1" ht="16.5">
      <c r="A32" s="56">
        <v>9</v>
      </c>
      <c r="B32" s="64" t="s">
        <v>308</v>
      </c>
      <c r="C32" s="64">
        <v>1</v>
      </c>
      <c r="D32" s="65">
        <v>33900</v>
      </c>
      <c r="E32" s="64">
        <v>5</v>
      </c>
      <c r="F32" s="64">
        <v>94</v>
      </c>
      <c r="G32" s="64">
        <v>6</v>
      </c>
      <c r="H32" s="66">
        <v>38513</v>
      </c>
      <c r="I32" s="67">
        <f t="shared" si="12"/>
        <v>5</v>
      </c>
      <c r="J32" s="59">
        <f t="shared" si="13"/>
        <v>7</v>
      </c>
      <c r="K32" s="67">
        <f t="shared" si="14"/>
        <v>6</v>
      </c>
      <c r="L32" s="59">
        <f t="shared" si="15"/>
        <v>7</v>
      </c>
      <c r="M32" s="68">
        <f t="shared" si="16"/>
        <v>5.583333333333333</v>
      </c>
      <c r="N32" s="68">
        <f t="shared" si="17"/>
        <v>5</v>
      </c>
      <c r="O32" s="69">
        <f t="shared" si="18"/>
        <v>6.583333333333333</v>
      </c>
      <c r="P32" s="69">
        <f t="shared" si="19"/>
        <v>5</v>
      </c>
      <c r="Q32" s="65">
        <f t="shared" si="20"/>
        <v>33900</v>
      </c>
      <c r="R32" s="65">
        <f t="shared" si="21"/>
        <v>33900</v>
      </c>
      <c r="S32" s="70">
        <f t="shared" si="22"/>
        <v>0</v>
      </c>
      <c r="T32" s="71">
        <f t="shared" si="23"/>
        <v>0</v>
      </c>
    </row>
    <row r="33" spans="1:20" s="9" customFormat="1" ht="16.5">
      <c r="A33" s="64">
        <v>10</v>
      </c>
      <c r="B33" s="64" t="s">
        <v>309</v>
      </c>
      <c r="C33" s="64">
        <v>1</v>
      </c>
      <c r="D33" s="65">
        <v>17000</v>
      </c>
      <c r="E33" s="64">
        <v>5</v>
      </c>
      <c r="F33" s="64">
        <v>90</v>
      </c>
      <c r="G33" s="64">
        <v>12</v>
      </c>
      <c r="H33" s="66">
        <v>37256</v>
      </c>
      <c r="I33" s="67">
        <f t="shared" si="12"/>
        <v>9</v>
      </c>
      <c r="J33" s="59">
        <f t="shared" si="13"/>
        <v>1</v>
      </c>
      <c r="K33" s="67">
        <f t="shared" si="14"/>
        <v>10</v>
      </c>
      <c r="L33" s="59">
        <f t="shared" si="15"/>
        <v>1</v>
      </c>
      <c r="M33" s="68">
        <f t="shared" si="16"/>
        <v>9.083333333333334</v>
      </c>
      <c r="N33" s="68">
        <f t="shared" si="17"/>
        <v>5</v>
      </c>
      <c r="O33" s="69">
        <f t="shared" si="18"/>
        <v>10.083333333333334</v>
      </c>
      <c r="P33" s="69">
        <f t="shared" si="19"/>
        <v>5</v>
      </c>
      <c r="Q33" s="65">
        <f t="shared" si="20"/>
        <v>17000</v>
      </c>
      <c r="R33" s="65">
        <f t="shared" si="21"/>
        <v>17000</v>
      </c>
      <c r="S33" s="70">
        <f t="shared" si="22"/>
        <v>0</v>
      </c>
      <c r="T33" s="71">
        <f t="shared" si="23"/>
        <v>0</v>
      </c>
    </row>
    <row r="34" spans="1:20" s="9" customFormat="1" ht="16.5">
      <c r="A34" s="56">
        <v>11</v>
      </c>
      <c r="B34" s="64" t="s">
        <v>310</v>
      </c>
      <c r="C34" s="64">
        <v>1</v>
      </c>
      <c r="D34" s="65">
        <v>30000</v>
      </c>
      <c r="E34" s="64">
        <v>5</v>
      </c>
      <c r="F34" s="64">
        <v>94</v>
      </c>
      <c r="G34" s="64">
        <v>6</v>
      </c>
      <c r="H34" s="66">
        <v>38505</v>
      </c>
      <c r="I34" s="67">
        <f t="shared" si="12"/>
        <v>5</v>
      </c>
      <c r="J34" s="59">
        <f t="shared" si="13"/>
        <v>7</v>
      </c>
      <c r="K34" s="67">
        <f t="shared" si="14"/>
        <v>6</v>
      </c>
      <c r="L34" s="59">
        <f t="shared" si="15"/>
        <v>7</v>
      </c>
      <c r="M34" s="68">
        <f t="shared" si="16"/>
        <v>5.583333333333333</v>
      </c>
      <c r="N34" s="68">
        <f t="shared" si="17"/>
        <v>5</v>
      </c>
      <c r="O34" s="69">
        <f t="shared" si="18"/>
        <v>6.583333333333333</v>
      </c>
      <c r="P34" s="69">
        <f t="shared" si="19"/>
        <v>5</v>
      </c>
      <c r="Q34" s="65">
        <f t="shared" si="20"/>
        <v>30000</v>
      </c>
      <c r="R34" s="65">
        <f t="shared" si="21"/>
        <v>30000</v>
      </c>
      <c r="S34" s="70">
        <f t="shared" si="22"/>
        <v>0</v>
      </c>
      <c r="T34" s="71">
        <f t="shared" si="23"/>
        <v>0</v>
      </c>
    </row>
    <row r="35" spans="1:20" s="9" customFormat="1" ht="16.5">
      <c r="A35" s="64">
        <v>12</v>
      </c>
      <c r="B35" s="64" t="s">
        <v>311</v>
      </c>
      <c r="C35" s="64">
        <v>1</v>
      </c>
      <c r="D35" s="65">
        <v>35000</v>
      </c>
      <c r="E35" s="64">
        <v>8</v>
      </c>
      <c r="F35" s="64">
        <v>94</v>
      </c>
      <c r="G35" s="64">
        <v>5</v>
      </c>
      <c r="H35" s="66">
        <v>38503</v>
      </c>
      <c r="I35" s="67">
        <f t="shared" si="12"/>
        <v>5</v>
      </c>
      <c r="J35" s="59">
        <f t="shared" si="13"/>
        <v>8</v>
      </c>
      <c r="K35" s="67">
        <f t="shared" si="14"/>
        <v>6</v>
      </c>
      <c r="L35" s="59">
        <f t="shared" si="15"/>
        <v>8</v>
      </c>
      <c r="M35" s="68">
        <f t="shared" si="16"/>
        <v>5.666666666666667</v>
      </c>
      <c r="N35" s="68">
        <f t="shared" si="17"/>
        <v>5.666666666666667</v>
      </c>
      <c r="O35" s="69">
        <f t="shared" si="18"/>
        <v>6.666666666666667</v>
      </c>
      <c r="P35" s="69">
        <f t="shared" si="19"/>
        <v>6.666666666666667</v>
      </c>
      <c r="Q35" s="65">
        <f t="shared" si="20"/>
        <v>24791.666666666668</v>
      </c>
      <c r="R35" s="65">
        <f t="shared" si="21"/>
        <v>29166.666666666668</v>
      </c>
      <c r="S35" s="70">
        <f t="shared" si="22"/>
        <v>4375</v>
      </c>
      <c r="T35" s="71">
        <f t="shared" si="23"/>
        <v>10208.333333333332</v>
      </c>
    </row>
    <row r="36" spans="1:20" s="9" customFormat="1" ht="16.5">
      <c r="A36" s="56">
        <v>13</v>
      </c>
      <c r="B36" s="64" t="s">
        <v>312</v>
      </c>
      <c r="C36" s="64">
        <v>1</v>
      </c>
      <c r="D36" s="65">
        <v>45000</v>
      </c>
      <c r="E36" s="64">
        <v>5</v>
      </c>
      <c r="F36" s="64">
        <v>94</v>
      </c>
      <c r="G36" s="64">
        <v>6</v>
      </c>
      <c r="H36" s="66">
        <v>38505</v>
      </c>
      <c r="I36" s="67">
        <f t="shared" si="12"/>
        <v>5</v>
      </c>
      <c r="J36" s="59">
        <f t="shared" si="13"/>
        <v>7</v>
      </c>
      <c r="K36" s="67">
        <f t="shared" si="14"/>
        <v>6</v>
      </c>
      <c r="L36" s="59">
        <f t="shared" si="15"/>
        <v>7</v>
      </c>
      <c r="M36" s="68">
        <f t="shared" si="16"/>
        <v>5.583333333333333</v>
      </c>
      <c r="N36" s="68">
        <f t="shared" si="17"/>
        <v>5</v>
      </c>
      <c r="O36" s="69">
        <f t="shared" si="18"/>
        <v>6.583333333333333</v>
      </c>
      <c r="P36" s="69">
        <f t="shared" si="19"/>
        <v>5</v>
      </c>
      <c r="Q36" s="65">
        <f t="shared" si="20"/>
        <v>45000</v>
      </c>
      <c r="R36" s="65">
        <f t="shared" si="21"/>
        <v>45000</v>
      </c>
      <c r="S36" s="70">
        <f t="shared" si="22"/>
        <v>0</v>
      </c>
      <c r="T36" s="71">
        <f t="shared" si="23"/>
        <v>0</v>
      </c>
    </row>
    <row r="37" spans="1:20" s="9" customFormat="1" ht="16.5">
      <c r="A37" s="64">
        <v>14</v>
      </c>
      <c r="B37" s="64" t="s">
        <v>313</v>
      </c>
      <c r="C37" s="64">
        <v>1</v>
      </c>
      <c r="D37" s="65">
        <v>10000</v>
      </c>
      <c r="E37" s="64">
        <v>8</v>
      </c>
      <c r="F37" s="64">
        <v>94</v>
      </c>
      <c r="G37" s="64">
        <v>6</v>
      </c>
      <c r="H37" s="66">
        <v>38505</v>
      </c>
      <c r="I37" s="67">
        <f t="shared" si="12"/>
        <v>5</v>
      </c>
      <c r="J37" s="59">
        <f t="shared" si="13"/>
        <v>7</v>
      </c>
      <c r="K37" s="67">
        <f t="shared" si="14"/>
        <v>6</v>
      </c>
      <c r="L37" s="59">
        <f t="shared" si="15"/>
        <v>7</v>
      </c>
      <c r="M37" s="68">
        <f t="shared" si="16"/>
        <v>5.583333333333333</v>
      </c>
      <c r="N37" s="68">
        <f t="shared" si="17"/>
        <v>5.583333333333333</v>
      </c>
      <c r="O37" s="69">
        <f t="shared" si="18"/>
        <v>6.583333333333333</v>
      </c>
      <c r="P37" s="69">
        <f t="shared" si="19"/>
        <v>6.583333333333333</v>
      </c>
      <c r="Q37" s="65">
        <f t="shared" si="20"/>
        <v>6979.166666666666</v>
      </c>
      <c r="R37" s="65">
        <f t="shared" si="21"/>
        <v>8229.166666666666</v>
      </c>
      <c r="S37" s="70">
        <f t="shared" si="22"/>
        <v>1250</v>
      </c>
      <c r="T37" s="71">
        <f t="shared" si="23"/>
        <v>3020.833333333334</v>
      </c>
    </row>
    <row r="38" spans="1:20" s="9" customFormat="1" ht="16.5">
      <c r="A38" s="56">
        <v>15</v>
      </c>
      <c r="B38" s="64" t="s">
        <v>313</v>
      </c>
      <c r="C38" s="64">
        <v>1</v>
      </c>
      <c r="D38" s="65">
        <v>11000</v>
      </c>
      <c r="E38" s="64">
        <v>8</v>
      </c>
      <c r="F38" s="64">
        <v>94</v>
      </c>
      <c r="G38" s="64">
        <v>6</v>
      </c>
      <c r="H38" s="66">
        <v>38505</v>
      </c>
      <c r="I38" s="67">
        <f t="shared" si="12"/>
        <v>5</v>
      </c>
      <c r="J38" s="59">
        <f t="shared" si="13"/>
        <v>7</v>
      </c>
      <c r="K38" s="67">
        <f t="shared" si="14"/>
        <v>6</v>
      </c>
      <c r="L38" s="59">
        <f t="shared" si="15"/>
        <v>7</v>
      </c>
      <c r="M38" s="68">
        <f t="shared" si="16"/>
        <v>5.583333333333333</v>
      </c>
      <c r="N38" s="68">
        <f t="shared" si="17"/>
        <v>5.583333333333333</v>
      </c>
      <c r="O38" s="69">
        <f t="shared" si="18"/>
        <v>6.583333333333333</v>
      </c>
      <c r="P38" s="69">
        <f t="shared" si="19"/>
        <v>6.583333333333333</v>
      </c>
      <c r="Q38" s="65">
        <f t="shared" si="20"/>
        <v>7677.083333333333</v>
      </c>
      <c r="R38" s="65">
        <f t="shared" si="21"/>
        <v>9052.083333333332</v>
      </c>
      <c r="S38" s="70">
        <f t="shared" si="22"/>
        <v>1374.999999999999</v>
      </c>
      <c r="T38" s="71">
        <f t="shared" si="23"/>
        <v>3322.916666666667</v>
      </c>
    </row>
    <row r="39" spans="1:20" s="9" customFormat="1" ht="16.5">
      <c r="A39" s="64">
        <v>16</v>
      </c>
      <c r="B39" s="64" t="s">
        <v>313</v>
      </c>
      <c r="C39" s="64">
        <v>1</v>
      </c>
      <c r="D39" s="65">
        <v>10000</v>
      </c>
      <c r="E39" s="64">
        <v>8</v>
      </c>
      <c r="F39" s="64">
        <v>94</v>
      </c>
      <c r="G39" s="64">
        <v>6</v>
      </c>
      <c r="H39" s="66">
        <v>38505</v>
      </c>
      <c r="I39" s="67">
        <f t="shared" si="12"/>
        <v>5</v>
      </c>
      <c r="J39" s="59">
        <f t="shared" si="13"/>
        <v>7</v>
      </c>
      <c r="K39" s="67">
        <f t="shared" si="14"/>
        <v>6</v>
      </c>
      <c r="L39" s="59">
        <f t="shared" si="15"/>
        <v>7</v>
      </c>
      <c r="M39" s="68">
        <f t="shared" si="16"/>
        <v>5.583333333333333</v>
      </c>
      <c r="N39" s="68">
        <f t="shared" si="17"/>
        <v>5.583333333333333</v>
      </c>
      <c r="O39" s="69">
        <f t="shared" si="18"/>
        <v>6.583333333333333</v>
      </c>
      <c r="P39" s="69">
        <f t="shared" si="19"/>
        <v>6.583333333333333</v>
      </c>
      <c r="Q39" s="65">
        <f t="shared" si="20"/>
        <v>6979.166666666666</v>
      </c>
      <c r="R39" s="65">
        <f t="shared" si="21"/>
        <v>8229.166666666666</v>
      </c>
      <c r="S39" s="70">
        <f t="shared" si="22"/>
        <v>1250</v>
      </c>
      <c r="T39" s="71">
        <f t="shared" si="23"/>
        <v>3020.833333333334</v>
      </c>
    </row>
    <row r="40" spans="1:20" s="9" customFormat="1" ht="16.5">
      <c r="A40" s="56">
        <v>17</v>
      </c>
      <c r="B40" s="64" t="s">
        <v>314</v>
      </c>
      <c r="C40" s="64">
        <v>1</v>
      </c>
      <c r="D40" s="65">
        <v>25000</v>
      </c>
      <c r="E40" s="64">
        <v>3</v>
      </c>
      <c r="F40" s="64">
        <v>94</v>
      </c>
      <c r="G40" s="64">
        <v>6</v>
      </c>
      <c r="H40" s="66">
        <v>38505</v>
      </c>
      <c r="I40" s="67">
        <f t="shared" si="12"/>
        <v>5</v>
      </c>
      <c r="J40" s="59">
        <f t="shared" si="13"/>
        <v>7</v>
      </c>
      <c r="K40" s="67">
        <f t="shared" si="14"/>
        <v>6</v>
      </c>
      <c r="L40" s="59">
        <f t="shared" si="15"/>
        <v>7</v>
      </c>
      <c r="M40" s="68">
        <f t="shared" si="16"/>
        <v>5.583333333333333</v>
      </c>
      <c r="N40" s="68">
        <f t="shared" si="17"/>
        <v>3</v>
      </c>
      <c r="O40" s="69">
        <f t="shared" si="18"/>
        <v>6.583333333333333</v>
      </c>
      <c r="P40" s="69">
        <f t="shared" si="19"/>
        <v>3</v>
      </c>
      <c r="Q40" s="65">
        <f t="shared" si="20"/>
        <v>25000</v>
      </c>
      <c r="R40" s="65">
        <f t="shared" si="21"/>
        <v>25000</v>
      </c>
      <c r="S40" s="70">
        <f t="shared" si="22"/>
        <v>0</v>
      </c>
      <c r="T40" s="71">
        <f t="shared" si="23"/>
        <v>0</v>
      </c>
    </row>
    <row r="41" spans="1:20" s="9" customFormat="1" ht="16.5">
      <c r="A41" s="64">
        <v>18</v>
      </c>
      <c r="B41" s="64" t="s">
        <v>314</v>
      </c>
      <c r="C41" s="64">
        <v>1</v>
      </c>
      <c r="D41" s="65">
        <v>10000</v>
      </c>
      <c r="E41" s="64">
        <v>3</v>
      </c>
      <c r="F41" s="64">
        <v>94</v>
      </c>
      <c r="G41" s="64">
        <v>6</v>
      </c>
      <c r="H41" s="66">
        <v>38505</v>
      </c>
      <c r="I41" s="67">
        <f t="shared" si="12"/>
        <v>5</v>
      </c>
      <c r="J41" s="59">
        <f t="shared" si="13"/>
        <v>7</v>
      </c>
      <c r="K41" s="67">
        <f t="shared" si="14"/>
        <v>6</v>
      </c>
      <c r="L41" s="59">
        <f t="shared" si="15"/>
        <v>7</v>
      </c>
      <c r="M41" s="68">
        <f t="shared" si="16"/>
        <v>5.583333333333333</v>
      </c>
      <c r="N41" s="68">
        <f t="shared" si="17"/>
        <v>3</v>
      </c>
      <c r="O41" s="69">
        <f t="shared" si="18"/>
        <v>6.583333333333333</v>
      </c>
      <c r="P41" s="69">
        <f t="shared" si="19"/>
        <v>3</v>
      </c>
      <c r="Q41" s="65">
        <f t="shared" si="20"/>
        <v>10000</v>
      </c>
      <c r="R41" s="65">
        <f t="shared" si="21"/>
        <v>10000</v>
      </c>
      <c r="S41" s="70">
        <f t="shared" si="22"/>
        <v>0</v>
      </c>
      <c r="T41" s="71">
        <f t="shared" si="23"/>
        <v>0</v>
      </c>
    </row>
    <row r="42" spans="1:20" s="9" customFormat="1" ht="16.5">
      <c r="A42" s="56">
        <v>19</v>
      </c>
      <c r="B42" s="64" t="s">
        <v>314</v>
      </c>
      <c r="C42" s="64">
        <v>1</v>
      </c>
      <c r="D42" s="65">
        <v>90000</v>
      </c>
      <c r="E42" s="64">
        <v>3</v>
      </c>
      <c r="F42" s="64">
        <v>94</v>
      </c>
      <c r="G42" s="64">
        <v>6</v>
      </c>
      <c r="H42" s="66">
        <v>38505</v>
      </c>
      <c r="I42" s="67">
        <f t="shared" si="12"/>
        <v>5</v>
      </c>
      <c r="J42" s="59">
        <f t="shared" si="13"/>
        <v>7</v>
      </c>
      <c r="K42" s="67">
        <f t="shared" si="14"/>
        <v>6</v>
      </c>
      <c r="L42" s="59">
        <f t="shared" si="15"/>
        <v>7</v>
      </c>
      <c r="M42" s="68">
        <f t="shared" si="16"/>
        <v>5.583333333333333</v>
      </c>
      <c r="N42" s="68">
        <f t="shared" si="17"/>
        <v>3</v>
      </c>
      <c r="O42" s="69">
        <f t="shared" si="18"/>
        <v>6.583333333333333</v>
      </c>
      <c r="P42" s="69">
        <f t="shared" si="19"/>
        <v>3</v>
      </c>
      <c r="Q42" s="65">
        <f t="shared" si="20"/>
        <v>90000</v>
      </c>
      <c r="R42" s="65">
        <f t="shared" si="21"/>
        <v>90000</v>
      </c>
      <c r="S42" s="70">
        <f t="shared" si="22"/>
        <v>0</v>
      </c>
      <c r="T42" s="71">
        <f t="shared" si="23"/>
        <v>0</v>
      </c>
    </row>
    <row r="43" spans="1:20" s="9" customFormat="1" ht="16.5">
      <c r="A43" s="64">
        <v>20</v>
      </c>
      <c r="B43" s="64" t="s">
        <v>315</v>
      </c>
      <c r="C43" s="64">
        <v>1</v>
      </c>
      <c r="D43" s="65">
        <v>23445</v>
      </c>
      <c r="E43" s="64">
        <v>3</v>
      </c>
      <c r="F43" s="64">
        <v>94</v>
      </c>
      <c r="G43" s="64">
        <v>5</v>
      </c>
      <c r="H43" s="66">
        <v>38503</v>
      </c>
      <c r="I43" s="67">
        <f t="shared" si="12"/>
        <v>5</v>
      </c>
      <c r="J43" s="59">
        <f t="shared" si="13"/>
        <v>8</v>
      </c>
      <c r="K43" s="67">
        <f t="shared" si="14"/>
        <v>6</v>
      </c>
      <c r="L43" s="59">
        <f t="shared" si="15"/>
        <v>8</v>
      </c>
      <c r="M43" s="68">
        <f t="shared" si="16"/>
        <v>5.666666666666667</v>
      </c>
      <c r="N43" s="68">
        <f t="shared" si="17"/>
        <v>3</v>
      </c>
      <c r="O43" s="69">
        <f t="shared" si="18"/>
        <v>6.666666666666667</v>
      </c>
      <c r="P43" s="69">
        <f t="shared" si="19"/>
        <v>3</v>
      </c>
      <c r="Q43" s="65">
        <f t="shared" si="20"/>
        <v>23445</v>
      </c>
      <c r="R43" s="65">
        <f t="shared" si="21"/>
        <v>23445</v>
      </c>
      <c r="S43" s="70">
        <f t="shared" si="22"/>
        <v>0</v>
      </c>
      <c r="T43" s="71">
        <f t="shared" si="23"/>
        <v>0</v>
      </c>
    </row>
    <row r="44" spans="1:20" s="9" customFormat="1" ht="16.5">
      <c r="A44" s="56">
        <v>21</v>
      </c>
      <c r="B44" s="64" t="s">
        <v>316</v>
      </c>
      <c r="C44" s="64">
        <v>1</v>
      </c>
      <c r="D44" s="65">
        <v>33000</v>
      </c>
      <c r="E44" s="64">
        <v>3</v>
      </c>
      <c r="F44" s="64">
        <v>94</v>
      </c>
      <c r="G44" s="64">
        <v>5</v>
      </c>
      <c r="H44" s="66">
        <v>38491</v>
      </c>
      <c r="I44" s="67">
        <f t="shared" si="12"/>
        <v>5</v>
      </c>
      <c r="J44" s="59">
        <f t="shared" si="13"/>
        <v>8</v>
      </c>
      <c r="K44" s="67">
        <f t="shared" si="14"/>
        <v>6</v>
      </c>
      <c r="L44" s="59">
        <f t="shared" si="15"/>
        <v>8</v>
      </c>
      <c r="M44" s="68">
        <f t="shared" si="16"/>
        <v>5.666666666666667</v>
      </c>
      <c r="N44" s="68">
        <f t="shared" si="17"/>
        <v>3</v>
      </c>
      <c r="O44" s="69">
        <f t="shared" si="18"/>
        <v>6.666666666666667</v>
      </c>
      <c r="P44" s="69">
        <f t="shared" si="19"/>
        <v>3</v>
      </c>
      <c r="Q44" s="65">
        <f t="shared" si="20"/>
        <v>33000</v>
      </c>
      <c r="R44" s="65">
        <f t="shared" si="21"/>
        <v>33000</v>
      </c>
      <c r="S44" s="70">
        <f t="shared" si="22"/>
        <v>0</v>
      </c>
      <c r="T44" s="71">
        <f t="shared" si="23"/>
        <v>0</v>
      </c>
    </row>
    <row r="45" spans="1:20" s="9" customFormat="1" ht="16.5">
      <c r="A45" s="64">
        <v>22</v>
      </c>
      <c r="B45" s="64" t="s">
        <v>317</v>
      </c>
      <c r="C45" s="64">
        <v>1</v>
      </c>
      <c r="D45" s="65">
        <v>90000</v>
      </c>
      <c r="E45" s="64">
        <v>6</v>
      </c>
      <c r="F45" s="64">
        <v>94</v>
      </c>
      <c r="G45" s="64">
        <v>6</v>
      </c>
      <c r="H45" s="66">
        <v>38505</v>
      </c>
      <c r="I45" s="67">
        <f t="shared" si="12"/>
        <v>5</v>
      </c>
      <c r="J45" s="59">
        <f t="shared" si="13"/>
        <v>7</v>
      </c>
      <c r="K45" s="67">
        <f t="shared" si="14"/>
        <v>6</v>
      </c>
      <c r="L45" s="59">
        <f t="shared" si="15"/>
        <v>7</v>
      </c>
      <c r="M45" s="68">
        <f t="shared" si="16"/>
        <v>5.583333333333333</v>
      </c>
      <c r="N45" s="68">
        <f t="shared" si="17"/>
        <v>5.583333333333333</v>
      </c>
      <c r="O45" s="69">
        <f t="shared" si="18"/>
        <v>6.583333333333333</v>
      </c>
      <c r="P45" s="69">
        <f t="shared" si="19"/>
        <v>6</v>
      </c>
      <c r="Q45" s="65">
        <f t="shared" si="20"/>
        <v>83750</v>
      </c>
      <c r="R45" s="65">
        <f t="shared" si="21"/>
        <v>90000</v>
      </c>
      <c r="S45" s="70">
        <f t="shared" si="22"/>
        <v>6250</v>
      </c>
      <c r="T45" s="71">
        <f t="shared" si="23"/>
        <v>6250</v>
      </c>
    </row>
    <row r="46" spans="1:20" s="9" customFormat="1" ht="16.5">
      <c r="A46" s="56">
        <v>23</v>
      </c>
      <c r="B46" s="64" t="s">
        <v>318</v>
      </c>
      <c r="C46" s="64">
        <v>1</v>
      </c>
      <c r="D46" s="65">
        <v>160000</v>
      </c>
      <c r="E46" s="64">
        <v>5</v>
      </c>
      <c r="F46" s="64">
        <v>94</v>
      </c>
      <c r="G46" s="64">
        <v>6</v>
      </c>
      <c r="H46" s="66">
        <v>38505</v>
      </c>
      <c r="I46" s="67">
        <f t="shared" si="12"/>
        <v>5</v>
      </c>
      <c r="J46" s="59">
        <f t="shared" si="13"/>
        <v>7</v>
      </c>
      <c r="K46" s="67">
        <f t="shared" si="14"/>
        <v>6</v>
      </c>
      <c r="L46" s="59">
        <f t="shared" si="15"/>
        <v>7</v>
      </c>
      <c r="M46" s="68">
        <f t="shared" si="16"/>
        <v>5.583333333333333</v>
      </c>
      <c r="N46" s="68">
        <f t="shared" si="17"/>
        <v>5</v>
      </c>
      <c r="O46" s="69">
        <f t="shared" si="18"/>
        <v>6.583333333333333</v>
      </c>
      <c r="P46" s="69">
        <f t="shared" si="19"/>
        <v>5</v>
      </c>
      <c r="Q46" s="65">
        <f t="shared" si="20"/>
        <v>160000</v>
      </c>
      <c r="R46" s="65">
        <f t="shared" si="21"/>
        <v>160000</v>
      </c>
      <c r="S46" s="70">
        <f t="shared" si="22"/>
        <v>0</v>
      </c>
      <c r="T46" s="71">
        <f t="shared" si="23"/>
        <v>0</v>
      </c>
    </row>
    <row r="47" spans="1:20" s="9" customFormat="1" ht="16.5">
      <c r="A47" s="64">
        <v>24</v>
      </c>
      <c r="B47" s="64" t="s">
        <v>319</v>
      </c>
      <c r="C47" s="64">
        <v>1</v>
      </c>
      <c r="D47" s="65">
        <v>30000</v>
      </c>
      <c r="E47" s="64">
        <v>5</v>
      </c>
      <c r="F47" s="64">
        <v>94</v>
      </c>
      <c r="G47" s="64">
        <v>6</v>
      </c>
      <c r="H47" s="66">
        <v>38505</v>
      </c>
      <c r="I47" s="67">
        <f t="shared" si="12"/>
        <v>5</v>
      </c>
      <c r="J47" s="59">
        <f t="shared" si="13"/>
        <v>7</v>
      </c>
      <c r="K47" s="67">
        <f t="shared" si="14"/>
        <v>6</v>
      </c>
      <c r="L47" s="59">
        <f t="shared" si="15"/>
        <v>7</v>
      </c>
      <c r="M47" s="68">
        <f t="shared" si="16"/>
        <v>5.583333333333333</v>
      </c>
      <c r="N47" s="68">
        <f t="shared" si="17"/>
        <v>5</v>
      </c>
      <c r="O47" s="69">
        <f t="shared" si="18"/>
        <v>6.583333333333333</v>
      </c>
      <c r="P47" s="69">
        <f t="shared" si="19"/>
        <v>5</v>
      </c>
      <c r="Q47" s="65">
        <f t="shared" si="20"/>
        <v>30000</v>
      </c>
      <c r="R47" s="65">
        <f t="shared" si="21"/>
        <v>30000</v>
      </c>
      <c r="S47" s="70">
        <f t="shared" si="22"/>
        <v>0</v>
      </c>
      <c r="T47" s="71">
        <f t="shared" si="23"/>
        <v>0</v>
      </c>
    </row>
    <row r="48" spans="1:20" s="9" customFormat="1" ht="16.5">
      <c r="A48" s="56">
        <v>25</v>
      </c>
      <c r="B48" s="64" t="s">
        <v>320</v>
      </c>
      <c r="C48" s="64">
        <v>1</v>
      </c>
      <c r="D48" s="65">
        <v>16000</v>
      </c>
      <c r="E48" s="64">
        <v>10</v>
      </c>
      <c r="F48" s="64">
        <v>94</v>
      </c>
      <c r="G48" s="64">
        <v>6</v>
      </c>
      <c r="H48" s="66">
        <v>38505</v>
      </c>
      <c r="I48" s="67">
        <f t="shared" si="12"/>
        <v>5</v>
      </c>
      <c r="J48" s="59">
        <f t="shared" si="13"/>
        <v>7</v>
      </c>
      <c r="K48" s="67">
        <f t="shared" si="14"/>
        <v>6</v>
      </c>
      <c r="L48" s="59">
        <f t="shared" si="15"/>
        <v>7</v>
      </c>
      <c r="M48" s="68">
        <f t="shared" si="16"/>
        <v>5.583333333333333</v>
      </c>
      <c r="N48" s="68">
        <f t="shared" si="17"/>
        <v>5.583333333333333</v>
      </c>
      <c r="O48" s="69">
        <f t="shared" si="18"/>
        <v>6.583333333333333</v>
      </c>
      <c r="P48" s="69">
        <f t="shared" si="19"/>
        <v>6.583333333333333</v>
      </c>
      <c r="Q48" s="65">
        <f t="shared" si="20"/>
        <v>8933.333333333332</v>
      </c>
      <c r="R48" s="65">
        <f t="shared" si="21"/>
        <v>10533.333333333332</v>
      </c>
      <c r="S48" s="70">
        <f t="shared" si="22"/>
        <v>1600</v>
      </c>
      <c r="T48" s="71">
        <f t="shared" si="23"/>
        <v>7066.666666666668</v>
      </c>
    </row>
    <row r="49" spans="1:20" s="9" customFormat="1" ht="16.5">
      <c r="A49" s="64">
        <v>26</v>
      </c>
      <c r="B49" s="64" t="s">
        <v>321</v>
      </c>
      <c r="C49" s="64">
        <v>1</v>
      </c>
      <c r="D49" s="65">
        <v>17500</v>
      </c>
      <c r="E49" s="64">
        <v>5</v>
      </c>
      <c r="F49" s="64">
        <v>94</v>
      </c>
      <c r="G49" s="64">
        <v>5</v>
      </c>
      <c r="H49" s="66">
        <v>38503</v>
      </c>
      <c r="I49" s="67">
        <f t="shared" si="12"/>
        <v>5</v>
      </c>
      <c r="J49" s="59">
        <f t="shared" si="13"/>
        <v>8</v>
      </c>
      <c r="K49" s="67">
        <f t="shared" si="14"/>
        <v>6</v>
      </c>
      <c r="L49" s="59">
        <f t="shared" si="15"/>
        <v>8</v>
      </c>
      <c r="M49" s="68">
        <f t="shared" si="16"/>
        <v>5.666666666666667</v>
      </c>
      <c r="N49" s="68">
        <f t="shared" si="17"/>
        <v>5</v>
      </c>
      <c r="O49" s="69">
        <f t="shared" si="18"/>
        <v>6.666666666666667</v>
      </c>
      <c r="P49" s="69">
        <f t="shared" si="19"/>
        <v>5</v>
      </c>
      <c r="Q49" s="65">
        <f t="shared" si="20"/>
        <v>17500</v>
      </c>
      <c r="R49" s="65">
        <f t="shared" si="21"/>
        <v>17500</v>
      </c>
      <c r="S49" s="70">
        <f t="shared" si="22"/>
        <v>0</v>
      </c>
      <c r="T49" s="71">
        <f t="shared" si="23"/>
        <v>0</v>
      </c>
    </row>
    <row r="50" spans="1:20" s="9" customFormat="1" ht="16.5">
      <c r="A50" s="56">
        <v>27</v>
      </c>
      <c r="B50" s="64" t="s">
        <v>321</v>
      </c>
      <c r="C50" s="64">
        <v>1</v>
      </c>
      <c r="D50" s="65">
        <v>17500</v>
      </c>
      <c r="E50" s="64">
        <v>5</v>
      </c>
      <c r="F50" s="64">
        <v>94</v>
      </c>
      <c r="G50" s="64">
        <v>5</v>
      </c>
      <c r="H50" s="66">
        <v>38503</v>
      </c>
      <c r="I50" s="67">
        <f t="shared" si="12"/>
        <v>5</v>
      </c>
      <c r="J50" s="59">
        <f t="shared" si="13"/>
        <v>8</v>
      </c>
      <c r="K50" s="67">
        <f t="shared" si="14"/>
        <v>6</v>
      </c>
      <c r="L50" s="59">
        <f t="shared" si="15"/>
        <v>8</v>
      </c>
      <c r="M50" s="68">
        <f t="shared" si="16"/>
        <v>5.666666666666667</v>
      </c>
      <c r="N50" s="68">
        <f t="shared" si="17"/>
        <v>5</v>
      </c>
      <c r="O50" s="69">
        <f t="shared" si="18"/>
        <v>6.666666666666667</v>
      </c>
      <c r="P50" s="69">
        <f t="shared" si="19"/>
        <v>5</v>
      </c>
      <c r="Q50" s="65">
        <f t="shared" si="20"/>
        <v>17500</v>
      </c>
      <c r="R50" s="65">
        <f t="shared" si="21"/>
        <v>17500</v>
      </c>
      <c r="S50" s="70">
        <f t="shared" si="22"/>
        <v>0</v>
      </c>
      <c r="T50" s="71">
        <f t="shared" si="23"/>
        <v>0</v>
      </c>
    </row>
    <row r="51" spans="1:20" s="9" customFormat="1" ht="16.5">
      <c r="A51" s="64">
        <v>28</v>
      </c>
      <c r="B51" s="64" t="s">
        <v>321</v>
      </c>
      <c r="C51" s="64">
        <v>1</v>
      </c>
      <c r="D51" s="65">
        <v>17500</v>
      </c>
      <c r="E51" s="64">
        <v>5</v>
      </c>
      <c r="F51" s="64">
        <v>94</v>
      </c>
      <c r="G51" s="64">
        <v>5</v>
      </c>
      <c r="H51" s="66">
        <v>38503</v>
      </c>
      <c r="I51" s="67">
        <f t="shared" si="12"/>
        <v>5</v>
      </c>
      <c r="J51" s="59">
        <f t="shared" si="13"/>
        <v>8</v>
      </c>
      <c r="K51" s="67">
        <f t="shared" si="14"/>
        <v>6</v>
      </c>
      <c r="L51" s="59">
        <f t="shared" si="15"/>
        <v>8</v>
      </c>
      <c r="M51" s="68">
        <f t="shared" si="16"/>
        <v>5.666666666666667</v>
      </c>
      <c r="N51" s="68">
        <f t="shared" si="17"/>
        <v>5</v>
      </c>
      <c r="O51" s="69">
        <f t="shared" si="18"/>
        <v>6.666666666666667</v>
      </c>
      <c r="P51" s="69">
        <f t="shared" si="19"/>
        <v>5</v>
      </c>
      <c r="Q51" s="65">
        <f t="shared" si="20"/>
        <v>17500</v>
      </c>
      <c r="R51" s="65">
        <f t="shared" si="21"/>
        <v>17500</v>
      </c>
      <c r="S51" s="70">
        <f t="shared" si="22"/>
        <v>0</v>
      </c>
      <c r="T51" s="71">
        <f t="shared" si="23"/>
        <v>0</v>
      </c>
    </row>
    <row r="52" spans="1:20" s="9" customFormat="1" ht="16.5">
      <c r="A52" s="56">
        <v>29</v>
      </c>
      <c r="B52" s="64" t="s">
        <v>321</v>
      </c>
      <c r="C52" s="64">
        <v>1</v>
      </c>
      <c r="D52" s="65">
        <v>17500</v>
      </c>
      <c r="E52" s="64">
        <v>5</v>
      </c>
      <c r="F52" s="64">
        <v>94</v>
      </c>
      <c r="G52" s="64">
        <v>5</v>
      </c>
      <c r="H52" s="66">
        <v>38503</v>
      </c>
      <c r="I52" s="67">
        <f t="shared" si="12"/>
        <v>5</v>
      </c>
      <c r="J52" s="59">
        <f t="shared" si="13"/>
        <v>8</v>
      </c>
      <c r="K52" s="67">
        <f t="shared" si="14"/>
        <v>6</v>
      </c>
      <c r="L52" s="59">
        <f t="shared" si="15"/>
        <v>8</v>
      </c>
      <c r="M52" s="68">
        <f t="shared" si="16"/>
        <v>5.666666666666667</v>
      </c>
      <c r="N52" s="68">
        <f t="shared" si="17"/>
        <v>5</v>
      </c>
      <c r="O52" s="69">
        <f t="shared" si="18"/>
        <v>6.666666666666667</v>
      </c>
      <c r="P52" s="69">
        <f t="shared" si="19"/>
        <v>5</v>
      </c>
      <c r="Q52" s="65">
        <f t="shared" si="20"/>
        <v>17500</v>
      </c>
      <c r="R52" s="65">
        <f t="shared" si="21"/>
        <v>17500</v>
      </c>
      <c r="S52" s="70">
        <f t="shared" si="22"/>
        <v>0</v>
      </c>
      <c r="T52" s="71">
        <f t="shared" si="23"/>
        <v>0</v>
      </c>
    </row>
    <row r="53" spans="1:20" s="9" customFormat="1" ht="16.5">
      <c r="A53" s="64">
        <v>30</v>
      </c>
      <c r="B53" s="64" t="s">
        <v>321</v>
      </c>
      <c r="C53" s="64">
        <v>1</v>
      </c>
      <c r="D53" s="65">
        <v>17500</v>
      </c>
      <c r="E53" s="64">
        <v>5</v>
      </c>
      <c r="F53" s="64">
        <v>94</v>
      </c>
      <c r="G53" s="64">
        <v>5</v>
      </c>
      <c r="H53" s="66">
        <v>38503</v>
      </c>
      <c r="I53" s="67">
        <f t="shared" si="12"/>
        <v>5</v>
      </c>
      <c r="J53" s="59">
        <f t="shared" si="13"/>
        <v>8</v>
      </c>
      <c r="K53" s="67">
        <f t="shared" si="14"/>
        <v>6</v>
      </c>
      <c r="L53" s="59">
        <f t="shared" si="15"/>
        <v>8</v>
      </c>
      <c r="M53" s="68">
        <f t="shared" si="16"/>
        <v>5.666666666666667</v>
      </c>
      <c r="N53" s="68">
        <f t="shared" si="17"/>
        <v>5</v>
      </c>
      <c r="O53" s="69">
        <f t="shared" si="18"/>
        <v>6.666666666666667</v>
      </c>
      <c r="P53" s="69">
        <f t="shared" si="19"/>
        <v>5</v>
      </c>
      <c r="Q53" s="65">
        <f t="shared" si="20"/>
        <v>17500</v>
      </c>
      <c r="R53" s="65">
        <f t="shared" si="21"/>
        <v>17500</v>
      </c>
      <c r="S53" s="70">
        <f t="shared" si="22"/>
        <v>0</v>
      </c>
      <c r="T53" s="71">
        <f t="shared" si="23"/>
        <v>0</v>
      </c>
    </row>
    <row r="54" spans="1:20" s="9" customFormat="1" ht="16.5">
      <c r="A54" s="56">
        <v>31</v>
      </c>
      <c r="B54" s="64" t="s">
        <v>322</v>
      </c>
      <c r="C54" s="64">
        <v>1</v>
      </c>
      <c r="D54" s="65">
        <v>12000</v>
      </c>
      <c r="E54" s="64">
        <v>5</v>
      </c>
      <c r="F54" s="64">
        <v>94</v>
      </c>
      <c r="G54" s="64">
        <v>5</v>
      </c>
      <c r="H54" s="66">
        <v>38491</v>
      </c>
      <c r="I54" s="67">
        <f t="shared" si="12"/>
        <v>5</v>
      </c>
      <c r="J54" s="59">
        <f t="shared" si="13"/>
        <v>8</v>
      </c>
      <c r="K54" s="67">
        <f t="shared" si="14"/>
        <v>6</v>
      </c>
      <c r="L54" s="59">
        <f t="shared" si="15"/>
        <v>8</v>
      </c>
      <c r="M54" s="68">
        <f t="shared" si="16"/>
        <v>5.666666666666667</v>
      </c>
      <c r="N54" s="68">
        <f t="shared" si="17"/>
        <v>5</v>
      </c>
      <c r="O54" s="69">
        <f t="shared" si="18"/>
        <v>6.666666666666667</v>
      </c>
      <c r="P54" s="69">
        <f t="shared" si="19"/>
        <v>5</v>
      </c>
      <c r="Q54" s="65">
        <f t="shared" si="20"/>
        <v>12000</v>
      </c>
      <c r="R54" s="65">
        <f t="shared" si="21"/>
        <v>12000</v>
      </c>
      <c r="S54" s="70">
        <f t="shared" si="22"/>
        <v>0</v>
      </c>
      <c r="T54" s="71">
        <f t="shared" si="23"/>
        <v>0</v>
      </c>
    </row>
    <row r="55" spans="1:20" s="9" customFormat="1" ht="16.5">
      <c r="A55" s="64">
        <v>32</v>
      </c>
      <c r="B55" s="64" t="s">
        <v>323</v>
      </c>
      <c r="C55" s="64">
        <v>1</v>
      </c>
      <c r="D55" s="65">
        <v>70000</v>
      </c>
      <c r="E55" s="64">
        <v>5</v>
      </c>
      <c r="F55" s="64">
        <v>94</v>
      </c>
      <c r="G55" s="64">
        <v>6</v>
      </c>
      <c r="H55" s="66">
        <v>38505</v>
      </c>
      <c r="I55" s="67">
        <f t="shared" si="12"/>
        <v>5</v>
      </c>
      <c r="J55" s="59">
        <f t="shared" si="13"/>
        <v>7</v>
      </c>
      <c r="K55" s="67">
        <f t="shared" si="14"/>
        <v>6</v>
      </c>
      <c r="L55" s="59">
        <f t="shared" si="15"/>
        <v>7</v>
      </c>
      <c r="M55" s="68">
        <f t="shared" si="16"/>
        <v>5.583333333333333</v>
      </c>
      <c r="N55" s="68">
        <f t="shared" si="17"/>
        <v>5</v>
      </c>
      <c r="O55" s="69">
        <f t="shared" si="18"/>
        <v>6.583333333333333</v>
      </c>
      <c r="P55" s="69">
        <f t="shared" si="19"/>
        <v>5</v>
      </c>
      <c r="Q55" s="65">
        <f t="shared" si="20"/>
        <v>70000</v>
      </c>
      <c r="R55" s="65">
        <f t="shared" si="21"/>
        <v>70000</v>
      </c>
      <c r="S55" s="70">
        <f t="shared" si="22"/>
        <v>0</v>
      </c>
      <c r="T55" s="71">
        <f t="shared" si="23"/>
        <v>0</v>
      </c>
    </row>
    <row r="56" spans="1:20" s="9" customFormat="1" ht="17.25" thickBot="1">
      <c r="A56" s="87">
        <v>33</v>
      </c>
      <c r="B56" s="72" t="s">
        <v>323</v>
      </c>
      <c r="C56" s="72">
        <v>1</v>
      </c>
      <c r="D56" s="45">
        <v>70000</v>
      </c>
      <c r="E56" s="72">
        <v>5</v>
      </c>
      <c r="F56" s="72">
        <v>94</v>
      </c>
      <c r="G56" s="72">
        <v>6</v>
      </c>
      <c r="H56" s="73">
        <v>38505</v>
      </c>
      <c r="I56" s="74">
        <f t="shared" si="12"/>
        <v>5</v>
      </c>
      <c r="J56" s="59">
        <f t="shared" si="13"/>
        <v>7</v>
      </c>
      <c r="K56" s="74">
        <f t="shared" si="14"/>
        <v>6</v>
      </c>
      <c r="L56" s="59">
        <f t="shared" si="15"/>
        <v>7</v>
      </c>
      <c r="M56" s="75">
        <f t="shared" si="16"/>
        <v>5.583333333333333</v>
      </c>
      <c r="N56" s="75">
        <f t="shared" si="17"/>
        <v>5</v>
      </c>
      <c r="O56" s="76">
        <f t="shared" si="18"/>
        <v>6.583333333333333</v>
      </c>
      <c r="P56" s="76">
        <f t="shared" si="19"/>
        <v>5</v>
      </c>
      <c r="Q56" s="45">
        <f t="shared" si="20"/>
        <v>70000</v>
      </c>
      <c r="R56" s="45">
        <f t="shared" si="21"/>
        <v>70000</v>
      </c>
      <c r="S56" s="77">
        <f t="shared" si="22"/>
        <v>0</v>
      </c>
      <c r="T56" s="78">
        <f t="shared" si="23"/>
        <v>0</v>
      </c>
    </row>
    <row r="57" spans="1:20" ht="24.75" customHeight="1" thickBot="1">
      <c r="A57" s="913" t="s">
        <v>324</v>
      </c>
      <c r="B57" s="913"/>
      <c r="C57" s="101"/>
      <c r="D57" s="108">
        <f>SUM(D58:D59)</f>
        <v>2474184</v>
      </c>
      <c r="E57" s="102"/>
      <c r="F57" s="102"/>
      <c r="G57" s="102"/>
      <c r="H57" s="103"/>
      <c r="I57" s="102"/>
      <c r="J57" s="102"/>
      <c r="K57" s="102"/>
      <c r="L57" s="102"/>
      <c r="M57" s="104"/>
      <c r="N57" s="104"/>
      <c r="O57" s="105"/>
      <c r="P57" s="105"/>
      <c r="Q57" s="106">
        <f>SUM(Q58:Q59)</f>
        <v>230236.56666666665</v>
      </c>
      <c r="R57" s="106">
        <f>SUM(R58:R59)</f>
        <v>271472.9666666666</v>
      </c>
      <c r="S57" s="107">
        <f>SUM(S58:S59)</f>
        <v>41236.399999999994</v>
      </c>
      <c r="T57" s="106">
        <f>SUM(T58:T59)</f>
        <v>2243947.433333333</v>
      </c>
    </row>
    <row r="58" spans="1:20" ht="39.75" customHeight="1">
      <c r="A58" s="97">
        <v>1</v>
      </c>
      <c r="B58" s="98" t="s">
        <v>325</v>
      </c>
      <c r="C58" s="97">
        <v>1</v>
      </c>
      <c r="D58" s="57">
        <v>2320000</v>
      </c>
      <c r="E58" s="97">
        <v>60</v>
      </c>
      <c r="F58" s="99">
        <v>94</v>
      </c>
      <c r="G58" s="99">
        <v>6</v>
      </c>
      <c r="H58" s="58">
        <v>38519</v>
      </c>
      <c r="I58" s="59">
        <f>$I$2-F58</f>
        <v>5</v>
      </c>
      <c r="J58" s="59">
        <f>$J$2-G58+1</f>
        <v>7</v>
      </c>
      <c r="K58" s="59">
        <f>$K$2-F58</f>
        <v>6</v>
      </c>
      <c r="L58" s="59">
        <f>$L$2-G58+1</f>
        <v>7</v>
      </c>
      <c r="M58" s="60">
        <f>I58+J58/12</f>
        <v>5.583333333333333</v>
      </c>
      <c r="N58" s="60">
        <f>IF(M58&gt;E58,E58,M58)</f>
        <v>5.583333333333333</v>
      </c>
      <c r="O58" s="61">
        <f>K58+L58/12</f>
        <v>6.583333333333333</v>
      </c>
      <c r="P58" s="61">
        <f>IF(O58&gt;E58,E58,O58)</f>
        <v>6.583333333333333</v>
      </c>
      <c r="Q58" s="57">
        <f>(D58/E58)*N58</f>
        <v>215888.88888888888</v>
      </c>
      <c r="R58" s="57">
        <f>(D58/E58)*P58</f>
        <v>254555.55555555553</v>
      </c>
      <c r="S58" s="62">
        <f>R58-Q58</f>
        <v>38666.66666666666</v>
      </c>
      <c r="T58" s="100">
        <f>D58-Q58</f>
        <v>2104111.111111111</v>
      </c>
    </row>
    <row r="59" spans="1:20" ht="39.75" customHeight="1">
      <c r="A59" s="85">
        <v>2</v>
      </c>
      <c r="B59" s="86" t="s">
        <v>325</v>
      </c>
      <c r="C59" s="36">
        <v>1</v>
      </c>
      <c r="D59" s="65">
        <v>154184</v>
      </c>
      <c r="E59" s="85">
        <v>60</v>
      </c>
      <c r="F59" s="36">
        <v>94</v>
      </c>
      <c r="G59" s="36">
        <v>6</v>
      </c>
      <c r="H59" s="66">
        <v>38519</v>
      </c>
      <c r="I59" s="67">
        <f>$I$2-F59</f>
        <v>5</v>
      </c>
      <c r="J59" s="67">
        <f>$J$2-G59+1</f>
        <v>7</v>
      </c>
      <c r="K59" s="67">
        <f>$K$2-F59</f>
        <v>6</v>
      </c>
      <c r="L59" s="59">
        <f>$L$2-G59+1</f>
        <v>7</v>
      </c>
      <c r="M59" s="68">
        <f>I59+J59/12</f>
        <v>5.583333333333333</v>
      </c>
      <c r="N59" s="68">
        <f>IF(M59&gt;E59,E59,M59)</f>
        <v>5.583333333333333</v>
      </c>
      <c r="O59" s="69">
        <f>K59+L59/12</f>
        <v>6.583333333333333</v>
      </c>
      <c r="P59" s="69">
        <f>IF(O59&gt;E59,E59,O59)</f>
        <v>6.583333333333333</v>
      </c>
      <c r="Q59" s="65">
        <f>(D59/E59)*N59</f>
        <v>14347.677777777775</v>
      </c>
      <c r="R59" s="65">
        <f>(D59/E59)*P59</f>
        <v>16917.41111111111</v>
      </c>
      <c r="S59" s="70">
        <f>R59-Q59</f>
        <v>2569.7333333333336</v>
      </c>
      <c r="T59" s="71">
        <f>D59-Q59</f>
        <v>139836.32222222222</v>
      </c>
    </row>
  </sheetData>
  <sheetProtection/>
  <mergeCells count="8">
    <mergeCell ref="A57:B57"/>
    <mergeCell ref="Q1:S1"/>
    <mergeCell ref="F1:H1"/>
    <mergeCell ref="A4:B4"/>
    <mergeCell ref="A23:B23"/>
    <mergeCell ref="I1:J1"/>
    <mergeCell ref="K1:L1"/>
    <mergeCell ref="M1:P1"/>
  </mergeCells>
  <printOptions/>
  <pageMargins left="0" right="0" top="0.5905511811023623" bottom="0.5905511811023623"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U64"/>
  <sheetViews>
    <sheetView zoomScalePageLayoutView="0" workbookViewId="0" topLeftCell="A1">
      <selection activeCell="D14" sqref="D14"/>
    </sheetView>
  </sheetViews>
  <sheetFormatPr defaultColWidth="9.00390625" defaultRowHeight="16.5"/>
  <cols>
    <col min="1" max="1" width="3.625" style="3" customWidth="1"/>
    <col min="2" max="2" width="5.625" style="3" customWidth="1"/>
    <col min="3" max="3" width="3.625" style="3" customWidth="1"/>
    <col min="4" max="4" width="9.625" style="6" customWidth="1"/>
    <col min="5" max="5" width="6.625" style="3" customWidth="1"/>
    <col min="6" max="7" width="3.625" style="3" customWidth="1"/>
    <col min="8" max="8" width="8.625" style="79" customWidth="1"/>
    <col min="9" max="12" width="4.625" style="3" customWidth="1"/>
    <col min="13" max="14" width="6.125" style="80" customWidth="1"/>
    <col min="15" max="16" width="6.125" style="81" customWidth="1"/>
    <col min="17" max="18" width="10.625" style="6" customWidth="1"/>
    <col min="19" max="20" width="10.625" style="3" customWidth="1"/>
    <col min="21" max="21" width="12.75390625" style="3" bestFit="1" customWidth="1"/>
    <col min="22" max="16384" width="9.00390625" style="3" customWidth="1"/>
  </cols>
  <sheetData>
    <row r="1" spans="1:20" s="35" customFormat="1" ht="39.75" customHeight="1">
      <c r="A1" s="34" t="s">
        <v>334</v>
      </c>
      <c r="B1" s="34" t="s">
        <v>335</v>
      </c>
      <c r="C1" s="34" t="s">
        <v>80</v>
      </c>
      <c r="D1" s="82" t="s">
        <v>336</v>
      </c>
      <c r="E1" s="34" t="s">
        <v>337</v>
      </c>
      <c r="F1" s="917" t="s">
        <v>338</v>
      </c>
      <c r="G1" s="917"/>
      <c r="H1" s="917"/>
      <c r="I1" s="922" t="s">
        <v>339</v>
      </c>
      <c r="J1" s="927"/>
      <c r="K1" s="922" t="s">
        <v>339</v>
      </c>
      <c r="L1" s="927"/>
      <c r="M1" s="923" t="s">
        <v>340</v>
      </c>
      <c r="N1" s="924"/>
      <c r="O1" s="925"/>
      <c r="P1" s="927"/>
      <c r="Q1" s="914" t="s">
        <v>341</v>
      </c>
      <c r="R1" s="926"/>
      <c r="S1" s="927"/>
      <c r="T1" s="34"/>
    </row>
    <row r="2" spans="1:20" ht="16.5">
      <c r="A2" s="36"/>
      <c r="B2" s="36"/>
      <c r="C2" s="36"/>
      <c r="D2" s="37"/>
      <c r="E2" s="36"/>
      <c r="F2" s="38"/>
      <c r="G2" s="38"/>
      <c r="H2" s="38"/>
      <c r="I2" s="39">
        <v>100</v>
      </c>
      <c r="J2" s="36">
        <v>12</v>
      </c>
      <c r="K2" s="39">
        <v>101</v>
      </c>
      <c r="L2" s="36">
        <v>12</v>
      </c>
      <c r="M2" s="40" t="s">
        <v>326</v>
      </c>
      <c r="N2" s="40"/>
      <c r="O2" s="41" t="s">
        <v>375</v>
      </c>
      <c r="P2" s="41"/>
      <c r="Q2" s="40" t="s">
        <v>326</v>
      </c>
      <c r="R2" s="41" t="s">
        <v>376</v>
      </c>
      <c r="S2" s="110" t="s">
        <v>377</v>
      </c>
      <c r="T2" s="43" t="s">
        <v>378</v>
      </c>
    </row>
    <row r="3" spans="1:21" ht="17.25" thickBot="1">
      <c r="A3" s="44"/>
      <c r="B3" s="44"/>
      <c r="C3" s="44"/>
      <c r="D3" s="45">
        <f>D4+D27</f>
        <v>2040759</v>
      </c>
      <c r="E3" s="44"/>
      <c r="F3" s="44" t="s">
        <v>342</v>
      </c>
      <c r="G3" s="44" t="s">
        <v>343</v>
      </c>
      <c r="H3" s="46"/>
      <c r="I3" s="44" t="s">
        <v>342</v>
      </c>
      <c r="J3" s="44" t="s">
        <v>343</v>
      </c>
      <c r="K3" s="44" t="s">
        <v>342</v>
      </c>
      <c r="L3" s="44" t="s">
        <v>343</v>
      </c>
      <c r="M3" s="47"/>
      <c r="N3" s="47"/>
      <c r="O3" s="48"/>
      <c r="P3" s="48"/>
      <c r="Q3" s="77">
        <f>Q4+Q27+Q61</f>
        <v>1988638.2166666666</v>
      </c>
      <c r="R3" s="77">
        <f>R4+R27+R61</f>
        <v>2147110.7277777772</v>
      </c>
      <c r="S3" s="77">
        <f>S4+S27+S61</f>
        <v>158471.51111111112</v>
      </c>
      <c r="T3" s="96">
        <f>T4+T27+T61</f>
        <v>2406804.783333333</v>
      </c>
      <c r="U3" s="10" t="s">
        <v>379</v>
      </c>
    </row>
    <row r="4" spans="1:21" ht="17.25" thickBot="1">
      <c r="A4" s="918" t="s">
        <v>344</v>
      </c>
      <c r="B4" s="919"/>
      <c r="C4" s="49"/>
      <c r="D4" s="50">
        <f>SUM(D5:D26)</f>
        <v>599914</v>
      </c>
      <c r="E4" s="49"/>
      <c r="F4" s="49"/>
      <c r="G4" s="49"/>
      <c r="H4" s="51"/>
      <c r="I4" s="49"/>
      <c r="J4" s="49"/>
      <c r="K4" s="49"/>
      <c r="L4" s="49"/>
      <c r="M4" s="52"/>
      <c r="N4" s="52" t="s">
        <v>345</v>
      </c>
      <c r="O4" s="53"/>
      <c r="P4" s="52" t="s">
        <v>345</v>
      </c>
      <c r="Q4" s="50">
        <f>SUM(Q5:Q26)</f>
        <v>344068.1666666667</v>
      </c>
      <c r="R4" s="50">
        <f>SUM(R5:R26)</f>
        <v>406620.9444444443</v>
      </c>
      <c r="S4" s="54">
        <f>SUM(S5:S26)-1</f>
        <v>62551.77777777779</v>
      </c>
      <c r="T4" s="55">
        <f>SUM(T5:T20)</f>
        <v>136345.83333333334</v>
      </c>
      <c r="U4" s="112">
        <f>SUM(D21:D25)</f>
        <v>99500</v>
      </c>
    </row>
    <row r="5" spans="1:20" s="9" customFormat="1" ht="16.5">
      <c r="A5" s="56">
        <v>1</v>
      </c>
      <c r="B5" s="56" t="s">
        <v>346</v>
      </c>
      <c r="C5" s="56">
        <v>1</v>
      </c>
      <c r="D5" s="57">
        <v>26200</v>
      </c>
      <c r="E5" s="56">
        <v>4</v>
      </c>
      <c r="F5" s="56">
        <v>93</v>
      </c>
      <c r="G5" s="56">
        <v>11</v>
      </c>
      <c r="H5" s="58">
        <v>38313</v>
      </c>
      <c r="I5" s="59">
        <f>$I$2-F5</f>
        <v>7</v>
      </c>
      <c r="J5" s="59">
        <f>$J$2-G5+1</f>
        <v>2</v>
      </c>
      <c r="K5" s="59">
        <f aca="true" t="shared" si="0" ref="K5:K20">$K$2-F5</f>
        <v>8</v>
      </c>
      <c r="L5" s="59">
        <f aca="true" t="shared" si="1" ref="L5:L20">$L$2-G5+1</f>
        <v>2</v>
      </c>
      <c r="M5" s="60">
        <f>I5+J5/12</f>
        <v>7.166666666666667</v>
      </c>
      <c r="N5" s="60">
        <f aca="true" t="shared" si="2" ref="N5:N20">IF(M5&gt;E5,E5,M5)</f>
        <v>4</v>
      </c>
      <c r="O5" s="61">
        <f>K5+L5/12</f>
        <v>8.166666666666666</v>
      </c>
      <c r="P5" s="61">
        <f>IF(O5&gt;E5,E5,O5)</f>
        <v>4</v>
      </c>
      <c r="Q5" s="57">
        <f aca="true" t="shared" si="3" ref="Q5:Q20">(D5/E5)*N5</f>
        <v>26200</v>
      </c>
      <c r="R5" s="57">
        <f aca="true" t="shared" si="4" ref="R5:R20">(D5/E5)*P5</f>
        <v>26200</v>
      </c>
      <c r="S5" s="62">
        <f>R5-Q5</f>
        <v>0</v>
      </c>
      <c r="T5" s="63">
        <f aca="true" t="shared" si="5" ref="T5:T20">D5-Q5</f>
        <v>0</v>
      </c>
    </row>
    <row r="6" spans="1:20" s="9" customFormat="1" ht="16.5">
      <c r="A6" s="64">
        <v>5</v>
      </c>
      <c r="B6" s="64" t="s">
        <v>346</v>
      </c>
      <c r="C6" s="64">
        <v>1</v>
      </c>
      <c r="D6" s="65">
        <v>18500</v>
      </c>
      <c r="E6" s="64">
        <v>4</v>
      </c>
      <c r="F6" s="64">
        <v>92</v>
      </c>
      <c r="G6" s="64">
        <v>10</v>
      </c>
      <c r="H6" s="66">
        <v>37917</v>
      </c>
      <c r="I6" s="67">
        <f aca="true" t="shared" si="6" ref="I6:I20">$I$2-F6</f>
        <v>8</v>
      </c>
      <c r="J6" s="59">
        <f aca="true" t="shared" si="7" ref="J6:J20">$J$2-G6+1</f>
        <v>3</v>
      </c>
      <c r="K6" s="67">
        <f t="shared" si="0"/>
        <v>9</v>
      </c>
      <c r="L6" s="59">
        <f t="shared" si="1"/>
        <v>3</v>
      </c>
      <c r="M6" s="68">
        <f aca="true" t="shared" si="8" ref="M6:M20">I6+J6/12</f>
        <v>8.25</v>
      </c>
      <c r="N6" s="68">
        <f t="shared" si="2"/>
        <v>4</v>
      </c>
      <c r="O6" s="69">
        <f aca="true" t="shared" si="9" ref="O6:O20">K6+L6/12</f>
        <v>9.25</v>
      </c>
      <c r="P6" s="69">
        <f aca="true" t="shared" si="10" ref="P6:P20">IF(O6&gt;E6,E6,O6)</f>
        <v>4</v>
      </c>
      <c r="Q6" s="65">
        <f t="shared" si="3"/>
        <v>18500</v>
      </c>
      <c r="R6" s="65">
        <f t="shared" si="4"/>
        <v>18500</v>
      </c>
      <c r="S6" s="70">
        <f>R6-Q6</f>
        <v>0</v>
      </c>
      <c r="T6" s="71">
        <f t="shared" si="5"/>
        <v>0</v>
      </c>
    </row>
    <row r="7" spans="1:20" s="9" customFormat="1" ht="16.5">
      <c r="A7" s="64">
        <v>6</v>
      </c>
      <c r="B7" s="64" t="s">
        <v>346</v>
      </c>
      <c r="C7" s="64">
        <v>1</v>
      </c>
      <c r="D7" s="65">
        <v>18000</v>
      </c>
      <c r="E7" s="64">
        <v>4</v>
      </c>
      <c r="F7" s="64">
        <v>93</v>
      </c>
      <c r="G7" s="64">
        <v>1</v>
      </c>
      <c r="H7" s="66">
        <v>38002</v>
      </c>
      <c r="I7" s="67">
        <f t="shared" si="6"/>
        <v>7</v>
      </c>
      <c r="J7" s="59">
        <f t="shared" si="7"/>
        <v>12</v>
      </c>
      <c r="K7" s="67">
        <f t="shared" si="0"/>
        <v>8</v>
      </c>
      <c r="L7" s="59">
        <f t="shared" si="1"/>
        <v>12</v>
      </c>
      <c r="M7" s="68">
        <f t="shared" si="8"/>
        <v>8</v>
      </c>
      <c r="N7" s="68">
        <f t="shared" si="2"/>
        <v>4</v>
      </c>
      <c r="O7" s="69">
        <f t="shared" si="9"/>
        <v>9</v>
      </c>
      <c r="P7" s="69">
        <f t="shared" si="10"/>
        <v>4</v>
      </c>
      <c r="Q7" s="65">
        <f t="shared" si="3"/>
        <v>18000</v>
      </c>
      <c r="R7" s="65">
        <f t="shared" si="4"/>
        <v>18000</v>
      </c>
      <c r="S7" s="70"/>
      <c r="T7" s="71">
        <f t="shared" si="5"/>
        <v>0</v>
      </c>
    </row>
    <row r="8" spans="1:20" s="9" customFormat="1" ht="16.5">
      <c r="A8" s="64">
        <v>7</v>
      </c>
      <c r="B8" s="64" t="s">
        <v>347</v>
      </c>
      <c r="C8" s="64">
        <v>1</v>
      </c>
      <c r="D8" s="65">
        <v>10500</v>
      </c>
      <c r="E8" s="64">
        <v>5</v>
      </c>
      <c r="F8" s="64">
        <v>91</v>
      </c>
      <c r="G8" s="64">
        <v>12</v>
      </c>
      <c r="H8" s="66">
        <v>37620</v>
      </c>
      <c r="I8" s="67">
        <f t="shared" si="6"/>
        <v>9</v>
      </c>
      <c r="J8" s="59">
        <f t="shared" si="7"/>
        <v>1</v>
      </c>
      <c r="K8" s="67">
        <f t="shared" si="0"/>
        <v>10</v>
      </c>
      <c r="L8" s="59">
        <f t="shared" si="1"/>
        <v>1</v>
      </c>
      <c r="M8" s="68">
        <f t="shared" si="8"/>
        <v>9.083333333333334</v>
      </c>
      <c r="N8" s="68">
        <f t="shared" si="2"/>
        <v>5</v>
      </c>
      <c r="O8" s="69">
        <f t="shared" si="9"/>
        <v>10.083333333333334</v>
      </c>
      <c r="P8" s="69">
        <f t="shared" si="10"/>
        <v>5</v>
      </c>
      <c r="Q8" s="65">
        <f t="shared" si="3"/>
        <v>10500</v>
      </c>
      <c r="R8" s="65">
        <f t="shared" si="4"/>
        <v>10500</v>
      </c>
      <c r="S8" s="70">
        <f aca="true" t="shared" si="11" ref="S8:S20">R8-Q8</f>
        <v>0</v>
      </c>
      <c r="T8" s="71">
        <f t="shared" si="5"/>
        <v>0</v>
      </c>
    </row>
    <row r="9" spans="1:20" s="9" customFormat="1" ht="16.5">
      <c r="A9" s="64">
        <v>8</v>
      </c>
      <c r="B9" s="64" t="s">
        <v>348</v>
      </c>
      <c r="C9" s="64">
        <v>1</v>
      </c>
      <c r="D9" s="65">
        <v>27500</v>
      </c>
      <c r="E9" s="64">
        <v>5</v>
      </c>
      <c r="F9" s="64">
        <v>94</v>
      </c>
      <c r="G9" s="64">
        <v>4</v>
      </c>
      <c r="H9" s="66">
        <v>38461</v>
      </c>
      <c r="I9" s="67">
        <f t="shared" si="6"/>
        <v>6</v>
      </c>
      <c r="J9" s="59">
        <f t="shared" si="7"/>
        <v>9</v>
      </c>
      <c r="K9" s="67">
        <f t="shared" si="0"/>
        <v>7</v>
      </c>
      <c r="L9" s="59">
        <f t="shared" si="1"/>
        <v>9</v>
      </c>
      <c r="M9" s="68">
        <f t="shared" si="8"/>
        <v>6.75</v>
      </c>
      <c r="N9" s="68">
        <f t="shared" si="2"/>
        <v>5</v>
      </c>
      <c r="O9" s="69">
        <f t="shared" si="9"/>
        <v>7.75</v>
      </c>
      <c r="P9" s="69">
        <f t="shared" si="10"/>
        <v>5</v>
      </c>
      <c r="Q9" s="65">
        <f t="shared" si="3"/>
        <v>27500</v>
      </c>
      <c r="R9" s="65">
        <f t="shared" si="4"/>
        <v>27500</v>
      </c>
      <c r="S9" s="70">
        <f t="shared" si="11"/>
        <v>0</v>
      </c>
      <c r="T9" s="71">
        <f t="shared" si="5"/>
        <v>0</v>
      </c>
    </row>
    <row r="10" spans="1:20" s="9" customFormat="1" ht="16.5">
      <c r="A10" s="64">
        <v>9</v>
      </c>
      <c r="B10" s="64" t="s">
        <v>349</v>
      </c>
      <c r="C10" s="64">
        <v>1</v>
      </c>
      <c r="D10" s="65">
        <v>31000</v>
      </c>
      <c r="E10" s="64">
        <v>5</v>
      </c>
      <c r="F10" s="64">
        <v>93</v>
      </c>
      <c r="G10" s="64">
        <v>10</v>
      </c>
      <c r="H10" s="66">
        <v>38267</v>
      </c>
      <c r="I10" s="67">
        <f t="shared" si="6"/>
        <v>7</v>
      </c>
      <c r="J10" s="59">
        <f t="shared" si="7"/>
        <v>3</v>
      </c>
      <c r="K10" s="67">
        <f t="shared" si="0"/>
        <v>8</v>
      </c>
      <c r="L10" s="59">
        <f t="shared" si="1"/>
        <v>3</v>
      </c>
      <c r="M10" s="68">
        <f t="shared" si="8"/>
        <v>7.25</v>
      </c>
      <c r="N10" s="68">
        <f t="shared" si="2"/>
        <v>5</v>
      </c>
      <c r="O10" s="69">
        <f t="shared" si="9"/>
        <v>8.25</v>
      </c>
      <c r="P10" s="69">
        <f t="shared" si="10"/>
        <v>5</v>
      </c>
      <c r="Q10" s="65">
        <f t="shared" si="3"/>
        <v>31000</v>
      </c>
      <c r="R10" s="65">
        <f t="shared" si="4"/>
        <v>31000</v>
      </c>
      <c r="S10" s="70">
        <f t="shared" si="11"/>
        <v>0</v>
      </c>
      <c r="T10" s="71">
        <f t="shared" si="5"/>
        <v>0</v>
      </c>
    </row>
    <row r="11" spans="1:20" s="9" customFormat="1" ht="16.5">
      <c r="A11" s="72">
        <v>10</v>
      </c>
      <c r="B11" s="72" t="s">
        <v>350</v>
      </c>
      <c r="C11" s="72">
        <v>1</v>
      </c>
      <c r="D11" s="45">
        <v>14000</v>
      </c>
      <c r="E11" s="72">
        <v>8</v>
      </c>
      <c r="F11" s="72">
        <v>93</v>
      </c>
      <c r="G11" s="72">
        <v>10</v>
      </c>
      <c r="H11" s="73">
        <v>38271</v>
      </c>
      <c r="I11" s="74">
        <f t="shared" si="6"/>
        <v>7</v>
      </c>
      <c r="J11" s="59">
        <f t="shared" si="7"/>
        <v>3</v>
      </c>
      <c r="K11" s="74">
        <f t="shared" si="0"/>
        <v>8</v>
      </c>
      <c r="L11" s="59">
        <f t="shared" si="1"/>
        <v>3</v>
      </c>
      <c r="M11" s="75">
        <f t="shared" si="8"/>
        <v>7.25</v>
      </c>
      <c r="N11" s="75">
        <f t="shared" si="2"/>
        <v>7.25</v>
      </c>
      <c r="O11" s="76">
        <f t="shared" si="9"/>
        <v>8.25</v>
      </c>
      <c r="P11" s="76">
        <f t="shared" si="10"/>
        <v>8</v>
      </c>
      <c r="Q11" s="45">
        <f t="shared" si="3"/>
        <v>12687.5</v>
      </c>
      <c r="R11" s="45">
        <f t="shared" si="4"/>
        <v>14000</v>
      </c>
      <c r="S11" s="77">
        <f t="shared" si="11"/>
        <v>1312.5</v>
      </c>
      <c r="T11" s="78">
        <f t="shared" si="5"/>
        <v>1312.5</v>
      </c>
    </row>
    <row r="12" spans="1:20" s="9" customFormat="1" ht="16.5">
      <c r="A12" s="64">
        <v>11</v>
      </c>
      <c r="B12" s="64" t="s">
        <v>351</v>
      </c>
      <c r="C12" s="64">
        <v>1</v>
      </c>
      <c r="D12" s="65">
        <v>75514</v>
      </c>
      <c r="E12" s="64">
        <v>5</v>
      </c>
      <c r="F12" s="64">
        <v>91</v>
      </c>
      <c r="G12" s="64">
        <v>12</v>
      </c>
      <c r="H12" s="66">
        <v>37620</v>
      </c>
      <c r="I12" s="67">
        <f t="shared" si="6"/>
        <v>9</v>
      </c>
      <c r="J12" s="59">
        <f t="shared" si="7"/>
        <v>1</v>
      </c>
      <c r="K12" s="67">
        <f t="shared" si="0"/>
        <v>10</v>
      </c>
      <c r="L12" s="59">
        <f t="shared" si="1"/>
        <v>1</v>
      </c>
      <c r="M12" s="68">
        <f t="shared" si="8"/>
        <v>9.083333333333334</v>
      </c>
      <c r="N12" s="68">
        <f t="shared" si="2"/>
        <v>5</v>
      </c>
      <c r="O12" s="69">
        <f t="shared" si="9"/>
        <v>10.083333333333334</v>
      </c>
      <c r="P12" s="69">
        <f t="shared" si="10"/>
        <v>5</v>
      </c>
      <c r="Q12" s="65">
        <f t="shared" si="3"/>
        <v>75514</v>
      </c>
      <c r="R12" s="65">
        <f t="shared" si="4"/>
        <v>75514</v>
      </c>
      <c r="S12" s="77">
        <f t="shared" si="11"/>
        <v>0</v>
      </c>
      <c r="T12" s="78">
        <f t="shared" si="5"/>
        <v>0</v>
      </c>
    </row>
    <row r="13" spans="1:20" s="9" customFormat="1" ht="16.5">
      <c r="A13" s="64">
        <v>12</v>
      </c>
      <c r="B13" s="64" t="s">
        <v>352</v>
      </c>
      <c r="C13" s="85">
        <v>1</v>
      </c>
      <c r="D13" s="37">
        <v>97700</v>
      </c>
      <c r="E13" s="85">
        <v>8</v>
      </c>
      <c r="F13" s="85">
        <v>96</v>
      </c>
      <c r="G13" s="85">
        <v>11</v>
      </c>
      <c r="H13" s="66">
        <v>39415</v>
      </c>
      <c r="I13" s="67">
        <f t="shared" si="6"/>
        <v>4</v>
      </c>
      <c r="J13" s="67">
        <f t="shared" si="7"/>
        <v>2</v>
      </c>
      <c r="K13" s="67">
        <f t="shared" si="0"/>
        <v>5</v>
      </c>
      <c r="L13" s="67">
        <f t="shared" si="1"/>
        <v>2</v>
      </c>
      <c r="M13" s="68">
        <f t="shared" si="8"/>
        <v>4.166666666666667</v>
      </c>
      <c r="N13" s="68">
        <f t="shared" si="2"/>
        <v>4.166666666666667</v>
      </c>
      <c r="O13" s="69">
        <f t="shared" si="9"/>
        <v>5.166666666666667</v>
      </c>
      <c r="P13" s="69">
        <f t="shared" si="10"/>
        <v>5.166666666666667</v>
      </c>
      <c r="Q13" s="65">
        <f t="shared" si="3"/>
        <v>50885.41666666667</v>
      </c>
      <c r="R13" s="65">
        <f t="shared" si="4"/>
        <v>63097.91666666667</v>
      </c>
      <c r="S13" s="77">
        <f t="shared" si="11"/>
        <v>12212.5</v>
      </c>
      <c r="T13" s="78">
        <f t="shared" si="5"/>
        <v>46814.58333333333</v>
      </c>
    </row>
    <row r="14" spans="1:20" s="9" customFormat="1" ht="16.5">
      <c r="A14" s="64">
        <v>13</v>
      </c>
      <c r="B14" s="64" t="s">
        <v>353</v>
      </c>
      <c r="C14" s="64">
        <v>1</v>
      </c>
      <c r="D14" s="65">
        <v>43000</v>
      </c>
      <c r="E14" s="64">
        <v>8</v>
      </c>
      <c r="F14" s="64">
        <v>97</v>
      </c>
      <c r="G14" s="64">
        <v>6</v>
      </c>
      <c r="H14" s="66">
        <v>39609</v>
      </c>
      <c r="I14" s="67">
        <f t="shared" si="6"/>
        <v>3</v>
      </c>
      <c r="J14" s="67">
        <f t="shared" si="7"/>
        <v>7</v>
      </c>
      <c r="K14" s="67">
        <f t="shared" si="0"/>
        <v>4</v>
      </c>
      <c r="L14" s="67">
        <f t="shared" si="1"/>
        <v>7</v>
      </c>
      <c r="M14" s="68">
        <f t="shared" si="8"/>
        <v>3.5833333333333335</v>
      </c>
      <c r="N14" s="68">
        <f t="shared" si="2"/>
        <v>3.5833333333333335</v>
      </c>
      <c r="O14" s="69">
        <f t="shared" si="9"/>
        <v>4.583333333333333</v>
      </c>
      <c r="P14" s="69">
        <f t="shared" si="10"/>
        <v>4.583333333333333</v>
      </c>
      <c r="Q14" s="65">
        <f t="shared" si="3"/>
        <v>19260.416666666668</v>
      </c>
      <c r="R14" s="65">
        <f t="shared" si="4"/>
        <v>24635.416666666664</v>
      </c>
      <c r="S14" s="70">
        <f t="shared" si="11"/>
        <v>5374.999999999996</v>
      </c>
      <c r="T14" s="71">
        <f t="shared" si="5"/>
        <v>23739.583333333332</v>
      </c>
    </row>
    <row r="15" spans="1:20" s="9" customFormat="1" ht="16.5">
      <c r="A15" s="64">
        <v>14</v>
      </c>
      <c r="B15" s="56" t="s">
        <v>346</v>
      </c>
      <c r="C15" s="56">
        <v>1</v>
      </c>
      <c r="D15" s="57">
        <v>27000</v>
      </c>
      <c r="E15" s="56">
        <v>4</v>
      </c>
      <c r="F15" s="56">
        <v>98</v>
      </c>
      <c r="G15" s="56">
        <v>9</v>
      </c>
      <c r="H15" s="66">
        <v>40086</v>
      </c>
      <c r="I15" s="59">
        <f t="shared" si="6"/>
        <v>2</v>
      </c>
      <c r="J15" s="59">
        <f t="shared" si="7"/>
        <v>4</v>
      </c>
      <c r="K15" s="59">
        <f t="shared" si="0"/>
        <v>3</v>
      </c>
      <c r="L15" s="59">
        <f t="shared" si="1"/>
        <v>4</v>
      </c>
      <c r="M15" s="60">
        <f t="shared" si="8"/>
        <v>2.3333333333333335</v>
      </c>
      <c r="N15" s="60">
        <f t="shared" si="2"/>
        <v>2.3333333333333335</v>
      </c>
      <c r="O15" s="61">
        <f t="shared" si="9"/>
        <v>3.3333333333333335</v>
      </c>
      <c r="P15" s="61">
        <f t="shared" si="10"/>
        <v>3.3333333333333335</v>
      </c>
      <c r="Q15" s="57">
        <f t="shared" si="3"/>
        <v>15750.000000000002</v>
      </c>
      <c r="R15" s="57">
        <f t="shared" si="4"/>
        <v>22500</v>
      </c>
      <c r="S15" s="62">
        <f t="shared" si="11"/>
        <v>6749.999999999998</v>
      </c>
      <c r="T15" s="63">
        <f t="shared" si="5"/>
        <v>11249.999999999998</v>
      </c>
    </row>
    <row r="16" spans="1:20" s="9" customFormat="1" ht="16.5">
      <c r="A16" s="64">
        <v>15</v>
      </c>
      <c r="B16" s="64" t="s">
        <v>346</v>
      </c>
      <c r="C16" s="64">
        <v>1</v>
      </c>
      <c r="D16" s="65">
        <v>27000</v>
      </c>
      <c r="E16" s="64">
        <v>4</v>
      </c>
      <c r="F16" s="64">
        <v>98</v>
      </c>
      <c r="G16" s="64">
        <v>9</v>
      </c>
      <c r="H16" s="66">
        <v>40086</v>
      </c>
      <c r="I16" s="67">
        <f t="shared" si="6"/>
        <v>2</v>
      </c>
      <c r="J16" s="59">
        <f t="shared" si="7"/>
        <v>4</v>
      </c>
      <c r="K16" s="67">
        <f t="shared" si="0"/>
        <v>3</v>
      </c>
      <c r="L16" s="59">
        <f t="shared" si="1"/>
        <v>4</v>
      </c>
      <c r="M16" s="68">
        <f t="shared" si="8"/>
        <v>2.3333333333333335</v>
      </c>
      <c r="N16" s="68">
        <f t="shared" si="2"/>
        <v>2.3333333333333335</v>
      </c>
      <c r="O16" s="69">
        <f t="shared" si="9"/>
        <v>3.3333333333333335</v>
      </c>
      <c r="P16" s="69">
        <f t="shared" si="10"/>
        <v>3.3333333333333335</v>
      </c>
      <c r="Q16" s="65">
        <f t="shared" si="3"/>
        <v>15750.000000000002</v>
      </c>
      <c r="R16" s="65">
        <f t="shared" si="4"/>
        <v>22500</v>
      </c>
      <c r="S16" s="70">
        <f t="shared" si="11"/>
        <v>6749.999999999998</v>
      </c>
      <c r="T16" s="71">
        <f t="shared" si="5"/>
        <v>11249.999999999998</v>
      </c>
    </row>
    <row r="17" spans="1:20" s="9" customFormat="1" ht="16.5">
      <c r="A17" s="64">
        <v>16</v>
      </c>
      <c r="B17" s="64" t="s">
        <v>346</v>
      </c>
      <c r="C17" s="64">
        <v>1</v>
      </c>
      <c r="D17" s="65">
        <v>27000</v>
      </c>
      <c r="E17" s="64">
        <v>4</v>
      </c>
      <c r="F17" s="64">
        <v>98</v>
      </c>
      <c r="G17" s="64">
        <v>9</v>
      </c>
      <c r="H17" s="66">
        <v>40086</v>
      </c>
      <c r="I17" s="67">
        <f t="shared" si="6"/>
        <v>2</v>
      </c>
      <c r="J17" s="59">
        <f t="shared" si="7"/>
        <v>4</v>
      </c>
      <c r="K17" s="67">
        <f t="shared" si="0"/>
        <v>3</v>
      </c>
      <c r="L17" s="59">
        <f t="shared" si="1"/>
        <v>4</v>
      </c>
      <c r="M17" s="68">
        <f t="shared" si="8"/>
        <v>2.3333333333333335</v>
      </c>
      <c r="N17" s="68">
        <f t="shared" si="2"/>
        <v>2.3333333333333335</v>
      </c>
      <c r="O17" s="69">
        <f t="shared" si="9"/>
        <v>3.3333333333333335</v>
      </c>
      <c r="P17" s="69">
        <f t="shared" si="10"/>
        <v>3.3333333333333335</v>
      </c>
      <c r="Q17" s="65">
        <f t="shared" si="3"/>
        <v>15750.000000000002</v>
      </c>
      <c r="R17" s="65">
        <f t="shared" si="4"/>
        <v>22500</v>
      </c>
      <c r="S17" s="70">
        <f t="shared" si="11"/>
        <v>6749.999999999998</v>
      </c>
      <c r="T17" s="71">
        <f t="shared" si="5"/>
        <v>11249.999999999998</v>
      </c>
    </row>
    <row r="18" spans="1:20" s="9" customFormat="1" ht="16.5">
      <c r="A18" s="64">
        <v>17</v>
      </c>
      <c r="B18" s="64" t="s">
        <v>284</v>
      </c>
      <c r="C18" s="64">
        <v>1</v>
      </c>
      <c r="D18" s="65">
        <v>12500</v>
      </c>
      <c r="E18" s="64">
        <v>6</v>
      </c>
      <c r="F18" s="64">
        <v>99</v>
      </c>
      <c r="G18" s="64">
        <v>12</v>
      </c>
      <c r="H18" s="66">
        <v>40543</v>
      </c>
      <c r="I18" s="67">
        <f t="shared" si="6"/>
        <v>1</v>
      </c>
      <c r="J18" s="59">
        <f t="shared" si="7"/>
        <v>1</v>
      </c>
      <c r="K18" s="67">
        <f t="shared" si="0"/>
        <v>2</v>
      </c>
      <c r="L18" s="59">
        <f t="shared" si="1"/>
        <v>1</v>
      </c>
      <c r="M18" s="68">
        <f t="shared" si="8"/>
        <v>1.0833333333333333</v>
      </c>
      <c r="N18" s="68">
        <f t="shared" si="2"/>
        <v>1.0833333333333333</v>
      </c>
      <c r="O18" s="69">
        <f t="shared" si="9"/>
        <v>2.0833333333333335</v>
      </c>
      <c r="P18" s="69">
        <f t="shared" si="10"/>
        <v>2.0833333333333335</v>
      </c>
      <c r="Q18" s="65">
        <f t="shared" si="3"/>
        <v>2256.9444444444443</v>
      </c>
      <c r="R18" s="65">
        <f t="shared" si="4"/>
        <v>4340.277777777778</v>
      </c>
      <c r="S18" s="70">
        <f t="shared" si="11"/>
        <v>2083.333333333334</v>
      </c>
      <c r="T18" s="71">
        <f t="shared" si="5"/>
        <v>10243.055555555555</v>
      </c>
    </row>
    <row r="19" spans="1:20" s="9" customFormat="1" ht="16.5">
      <c r="A19" s="64">
        <v>18</v>
      </c>
      <c r="B19" s="64" t="s">
        <v>284</v>
      </c>
      <c r="C19" s="64">
        <v>1</v>
      </c>
      <c r="D19" s="65">
        <v>12500</v>
      </c>
      <c r="E19" s="64">
        <v>6</v>
      </c>
      <c r="F19" s="64">
        <v>99</v>
      </c>
      <c r="G19" s="64">
        <v>12</v>
      </c>
      <c r="H19" s="66">
        <v>40543</v>
      </c>
      <c r="I19" s="67">
        <f t="shared" si="6"/>
        <v>1</v>
      </c>
      <c r="J19" s="59">
        <f t="shared" si="7"/>
        <v>1</v>
      </c>
      <c r="K19" s="67">
        <f t="shared" si="0"/>
        <v>2</v>
      </c>
      <c r="L19" s="59">
        <f t="shared" si="1"/>
        <v>1</v>
      </c>
      <c r="M19" s="68">
        <f t="shared" si="8"/>
        <v>1.0833333333333333</v>
      </c>
      <c r="N19" s="68">
        <f t="shared" si="2"/>
        <v>1.0833333333333333</v>
      </c>
      <c r="O19" s="69">
        <f t="shared" si="9"/>
        <v>2.0833333333333335</v>
      </c>
      <c r="P19" s="69">
        <f t="shared" si="10"/>
        <v>2.0833333333333335</v>
      </c>
      <c r="Q19" s="65">
        <f t="shared" si="3"/>
        <v>2256.9444444444443</v>
      </c>
      <c r="R19" s="65">
        <f t="shared" si="4"/>
        <v>4340.277777777778</v>
      </c>
      <c r="S19" s="70">
        <f t="shared" si="11"/>
        <v>2083.333333333334</v>
      </c>
      <c r="T19" s="71">
        <f t="shared" si="5"/>
        <v>10243.055555555555</v>
      </c>
    </row>
    <row r="20" spans="1:20" s="9" customFormat="1" ht="15.75" customHeight="1">
      <c r="A20" s="64">
        <v>19</v>
      </c>
      <c r="B20" s="64" t="s">
        <v>284</v>
      </c>
      <c r="C20" s="64">
        <v>1</v>
      </c>
      <c r="D20" s="65">
        <v>12500</v>
      </c>
      <c r="E20" s="64">
        <v>6</v>
      </c>
      <c r="F20" s="64">
        <v>99</v>
      </c>
      <c r="G20" s="64">
        <v>12</v>
      </c>
      <c r="H20" s="66">
        <v>40543</v>
      </c>
      <c r="I20" s="67">
        <f t="shared" si="6"/>
        <v>1</v>
      </c>
      <c r="J20" s="59">
        <f t="shared" si="7"/>
        <v>1</v>
      </c>
      <c r="K20" s="67">
        <f t="shared" si="0"/>
        <v>2</v>
      </c>
      <c r="L20" s="59">
        <f t="shared" si="1"/>
        <v>1</v>
      </c>
      <c r="M20" s="68">
        <f t="shared" si="8"/>
        <v>1.0833333333333333</v>
      </c>
      <c r="N20" s="68">
        <f t="shared" si="2"/>
        <v>1.0833333333333333</v>
      </c>
      <c r="O20" s="69">
        <f t="shared" si="9"/>
        <v>2.0833333333333335</v>
      </c>
      <c r="P20" s="69">
        <f t="shared" si="10"/>
        <v>2.0833333333333335</v>
      </c>
      <c r="Q20" s="65">
        <f t="shared" si="3"/>
        <v>2256.9444444444443</v>
      </c>
      <c r="R20" s="65">
        <f t="shared" si="4"/>
        <v>4340.277777777778</v>
      </c>
      <c r="S20" s="70">
        <f t="shared" si="11"/>
        <v>2083.333333333334</v>
      </c>
      <c r="T20" s="71">
        <f t="shared" si="5"/>
        <v>10243.055555555555</v>
      </c>
    </row>
    <row r="21" spans="1:20" s="9" customFormat="1" ht="16.5">
      <c r="A21" s="113">
        <v>20</v>
      </c>
      <c r="B21" s="113" t="s">
        <v>284</v>
      </c>
      <c r="C21" s="113">
        <v>1</v>
      </c>
      <c r="D21" s="114">
        <v>19900</v>
      </c>
      <c r="E21" s="113">
        <v>6</v>
      </c>
      <c r="F21" s="113">
        <v>101</v>
      </c>
      <c r="G21" s="113">
        <v>3</v>
      </c>
      <c r="H21" s="115">
        <v>40969</v>
      </c>
      <c r="I21" s="122">
        <v>0</v>
      </c>
      <c r="J21" s="123">
        <v>0</v>
      </c>
      <c r="K21" s="116">
        <f aca="true" t="shared" si="12" ref="K21:K26">$K$2-F21</f>
        <v>0</v>
      </c>
      <c r="L21" s="117">
        <f aca="true" t="shared" si="13" ref="L21:L26">$L$2-G21+1</f>
        <v>10</v>
      </c>
      <c r="M21" s="121">
        <f aca="true" t="shared" si="14" ref="M21:M26">I21+J21/12</f>
        <v>0</v>
      </c>
      <c r="N21" s="121">
        <f aca="true" t="shared" si="15" ref="N21:N26">IF(M21&gt;E21,E21,M21)</f>
        <v>0</v>
      </c>
      <c r="O21" s="118">
        <f aca="true" t="shared" si="16" ref="O21:O26">K21+L21/12</f>
        <v>0.8333333333333334</v>
      </c>
      <c r="P21" s="118">
        <f aca="true" t="shared" si="17" ref="P21:P26">IF(O21&gt;E21,E21,O21)</f>
        <v>0.8333333333333334</v>
      </c>
      <c r="Q21" s="114">
        <f aca="true" t="shared" si="18" ref="Q21:Q26">(D21/E21)*N21</f>
        <v>0</v>
      </c>
      <c r="R21" s="114">
        <f aca="true" t="shared" si="19" ref="R21:R26">(D21/E21)*P21</f>
        <v>2763.8888888888887</v>
      </c>
      <c r="S21" s="119">
        <f aca="true" t="shared" si="20" ref="S21:S26">R21-Q21</f>
        <v>2763.8888888888887</v>
      </c>
      <c r="T21" s="120">
        <v>0</v>
      </c>
    </row>
    <row r="22" spans="1:20" s="9" customFormat="1" ht="15.75" customHeight="1">
      <c r="A22" s="113">
        <v>21</v>
      </c>
      <c r="B22" s="113" t="s">
        <v>284</v>
      </c>
      <c r="C22" s="113">
        <v>1</v>
      </c>
      <c r="D22" s="114">
        <v>19900</v>
      </c>
      <c r="E22" s="113">
        <v>6</v>
      </c>
      <c r="F22" s="113">
        <v>101</v>
      </c>
      <c r="G22" s="113">
        <v>3</v>
      </c>
      <c r="H22" s="115">
        <v>40969</v>
      </c>
      <c r="I22" s="122">
        <v>0</v>
      </c>
      <c r="J22" s="123">
        <v>0</v>
      </c>
      <c r="K22" s="116">
        <f t="shared" si="12"/>
        <v>0</v>
      </c>
      <c r="L22" s="117">
        <f t="shared" si="13"/>
        <v>10</v>
      </c>
      <c r="M22" s="121">
        <f t="shared" si="14"/>
        <v>0</v>
      </c>
      <c r="N22" s="121">
        <f t="shared" si="15"/>
        <v>0</v>
      </c>
      <c r="O22" s="118">
        <f t="shared" si="16"/>
        <v>0.8333333333333334</v>
      </c>
      <c r="P22" s="118">
        <f t="shared" si="17"/>
        <v>0.8333333333333334</v>
      </c>
      <c r="Q22" s="114">
        <f t="shared" si="18"/>
        <v>0</v>
      </c>
      <c r="R22" s="114">
        <f t="shared" si="19"/>
        <v>2763.8888888888887</v>
      </c>
      <c r="S22" s="119">
        <f t="shared" si="20"/>
        <v>2763.8888888888887</v>
      </c>
      <c r="T22" s="120">
        <v>0</v>
      </c>
    </row>
    <row r="23" spans="1:20" s="9" customFormat="1" ht="16.5">
      <c r="A23" s="113">
        <v>22</v>
      </c>
      <c r="B23" s="113" t="s">
        <v>284</v>
      </c>
      <c r="C23" s="113">
        <v>1</v>
      </c>
      <c r="D23" s="114">
        <v>19900</v>
      </c>
      <c r="E23" s="113">
        <v>6</v>
      </c>
      <c r="F23" s="113">
        <v>101</v>
      </c>
      <c r="G23" s="113">
        <v>3</v>
      </c>
      <c r="H23" s="115">
        <v>40969</v>
      </c>
      <c r="I23" s="122">
        <v>0</v>
      </c>
      <c r="J23" s="123">
        <v>0</v>
      </c>
      <c r="K23" s="116">
        <f t="shared" si="12"/>
        <v>0</v>
      </c>
      <c r="L23" s="117">
        <f t="shared" si="13"/>
        <v>10</v>
      </c>
      <c r="M23" s="121">
        <f t="shared" si="14"/>
        <v>0</v>
      </c>
      <c r="N23" s="121">
        <f t="shared" si="15"/>
        <v>0</v>
      </c>
      <c r="O23" s="118">
        <f t="shared" si="16"/>
        <v>0.8333333333333334</v>
      </c>
      <c r="P23" s="118">
        <f t="shared" si="17"/>
        <v>0.8333333333333334</v>
      </c>
      <c r="Q23" s="114">
        <f t="shared" si="18"/>
        <v>0</v>
      </c>
      <c r="R23" s="114">
        <f t="shared" si="19"/>
        <v>2763.8888888888887</v>
      </c>
      <c r="S23" s="119">
        <f t="shared" si="20"/>
        <v>2763.8888888888887</v>
      </c>
      <c r="T23" s="120">
        <v>0</v>
      </c>
    </row>
    <row r="24" spans="1:20" s="9" customFormat="1" ht="16.5">
      <c r="A24" s="113">
        <v>23</v>
      </c>
      <c r="B24" s="113" t="s">
        <v>284</v>
      </c>
      <c r="C24" s="113">
        <v>1</v>
      </c>
      <c r="D24" s="114">
        <v>19900</v>
      </c>
      <c r="E24" s="113">
        <v>6</v>
      </c>
      <c r="F24" s="113">
        <v>101</v>
      </c>
      <c r="G24" s="113">
        <v>3</v>
      </c>
      <c r="H24" s="115">
        <v>40969</v>
      </c>
      <c r="I24" s="122">
        <v>0</v>
      </c>
      <c r="J24" s="123">
        <v>0</v>
      </c>
      <c r="K24" s="116">
        <f t="shared" si="12"/>
        <v>0</v>
      </c>
      <c r="L24" s="117">
        <f t="shared" si="13"/>
        <v>10</v>
      </c>
      <c r="M24" s="121">
        <f t="shared" si="14"/>
        <v>0</v>
      </c>
      <c r="N24" s="121">
        <f t="shared" si="15"/>
        <v>0</v>
      </c>
      <c r="O24" s="118">
        <f t="shared" si="16"/>
        <v>0.8333333333333334</v>
      </c>
      <c r="P24" s="118">
        <f t="shared" si="17"/>
        <v>0.8333333333333334</v>
      </c>
      <c r="Q24" s="114">
        <f t="shared" si="18"/>
        <v>0</v>
      </c>
      <c r="R24" s="114">
        <f t="shared" si="19"/>
        <v>2763.8888888888887</v>
      </c>
      <c r="S24" s="119">
        <f t="shared" si="20"/>
        <v>2763.8888888888887</v>
      </c>
      <c r="T24" s="120">
        <v>0</v>
      </c>
    </row>
    <row r="25" spans="1:20" s="9" customFormat="1" ht="16.5">
      <c r="A25" s="113">
        <v>24</v>
      </c>
      <c r="B25" s="113" t="s">
        <v>284</v>
      </c>
      <c r="C25" s="113">
        <v>1</v>
      </c>
      <c r="D25" s="114">
        <v>19900</v>
      </c>
      <c r="E25" s="113">
        <v>6</v>
      </c>
      <c r="F25" s="113">
        <v>101</v>
      </c>
      <c r="G25" s="113">
        <v>3</v>
      </c>
      <c r="H25" s="115">
        <v>40969</v>
      </c>
      <c r="I25" s="122">
        <v>0</v>
      </c>
      <c r="J25" s="123">
        <v>0</v>
      </c>
      <c r="K25" s="116">
        <f t="shared" si="12"/>
        <v>0</v>
      </c>
      <c r="L25" s="117">
        <f t="shared" si="13"/>
        <v>10</v>
      </c>
      <c r="M25" s="121">
        <f t="shared" si="14"/>
        <v>0</v>
      </c>
      <c r="N25" s="121">
        <f t="shared" si="15"/>
        <v>0</v>
      </c>
      <c r="O25" s="118">
        <f t="shared" si="16"/>
        <v>0.8333333333333334</v>
      </c>
      <c r="P25" s="118">
        <f t="shared" si="17"/>
        <v>0.8333333333333334</v>
      </c>
      <c r="Q25" s="114">
        <f t="shared" si="18"/>
        <v>0</v>
      </c>
      <c r="R25" s="114">
        <f t="shared" si="19"/>
        <v>2763.8888888888887</v>
      </c>
      <c r="S25" s="119">
        <f t="shared" si="20"/>
        <v>2763.8888888888887</v>
      </c>
      <c r="T25" s="120">
        <v>0</v>
      </c>
    </row>
    <row r="26" spans="1:20" s="9" customFormat="1" ht="16.5">
      <c r="A26" s="113">
        <v>35</v>
      </c>
      <c r="B26" s="113" t="s">
        <v>358</v>
      </c>
      <c r="C26" s="113">
        <v>1</v>
      </c>
      <c r="D26" s="114">
        <v>20000</v>
      </c>
      <c r="E26" s="113">
        <v>5</v>
      </c>
      <c r="F26" s="113">
        <v>101</v>
      </c>
      <c r="G26" s="113">
        <v>3</v>
      </c>
      <c r="H26" s="115">
        <v>40969</v>
      </c>
      <c r="I26" s="122">
        <v>0</v>
      </c>
      <c r="J26" s="123">
        <v>0</v>
      </c>
      <c r="K26" s="116">
        <f t="shared" si="12"/>
        <v>0</v>
      </c>
      <c r="L26" s="117">
        <f t="shared" si="13"/>
        <v>10</v>
      </c>
      <c r="M26" s="121">
        <f t="shared" si="14"/>
        <v>0</v>
      </c>
      <c r="N26" s="121">
        <f t="shared" si="15"/>
        <v>0</v>
      </c>
      <c r="O26" s="118">
        <f t="shared" si="16"/>
        <v>0.8333333333333334</v>
      </c>
      <c r="P26" s="118">
        <f t="shared" si="17"/>
        <v>0.8333333333333334</v>
      </c>
      <c r="Q26" s="114">
        <f t="shared" si="18"/>
        <v>0</v>
      </c>
      <c r="R26" s="114">
        <f t="shared" si="19"/>
        <v>3333.3333333333335</v>
      </c>
      <c r="S26" s="119">
        <f t="shared" si="20"/>
        <v>3333.3333333333335</v>
      </c>
      <c r="T26" s="120">
        <v>0</v>
      </c>
    </row>
    <row r="27" spans="1:21" s="9" customFormat="1" ht="17.25" thickBot="1">
      <c r="A27" s="920" t="s">
        <v>354</v>
      </c>
      <c r="B27" s="921"/>
      <c r="C27" s="88"/>
      <c r="D27" s="89">
        <f>SUM(D28:D60)</f>
        <v>1440845</v>
      </c>
      <c r="E27" s="88"/>
      <c r="F27" s="88"/>
      <c r="G27" s="88"/>
      <c r="H27" s="90"/>
      <c r="I27" s="91"/>
      <c r="J27" s="91"/>
      <c r="K27" s="91"/>
      <c r="L27" s="91"/>
      <c r="M27" s="92"/>
      <c r="N27" s="92"/>
      <c r="O27" s="93"/>
      <c r="P27" s="93"/>
      <c r="Q27" s="89">
        <f>SUM(Q28:Q60)</f>
        <v>1373097.0833333333</v>
      </c>
      <c r="R27" s="89">
        <f>SUM(R28:R60)</f>
        <v>1419447.0833333333</v>
      </c>
      <c r="S27" s="94">
        <f>SUM(S28:S60)</f>
        <v>46350</v>
      </c>
      <c r="T27" s="94">
        <f>SUM(T28:T60)</f>
        <v>67747.91666666667</v>
      </c>
      <c r="U27" s="111">
        <f>SUM(D26:D26)</f>
        <v>20000</v>
      </c>
    </row>
    <row r="28" spans="1:20" s="9" customFormat="1" ht="16.5">
      <c r="A28" s="56">
        <v>1</v>
      </c>
      <c r="B28" s="56" t="s">
        <v>349</v>
      </c>
      <c r="C28" s="56">
        <v>1</v>
      </c>
      <c r="D28" s="57">
        <v>60000</v>
      </c>
      <c r="E28" s="56">
        <v>5</v>
      </c>
      <c r="F28" s="56">
        <v>94</v>
      </c>
      <c r="G28" s="56">
        <v>5</v>
      </c>
      <c r="H28" s="58">
        <v>38486</v>
      </c>
      <c r="I28" s="59">
        <f aca="true" t="shared" si="21" ref="I28:I60">$I$2-F28</f>
        <v>6</v>
      </c>
      <c r="J28" s="59">
        <f aca="true" t="shared" si="22" ref="J28:J60">$J$2-G28+1</f>
        <v>8</v>
      </c>
      <c r="K28" s="59">
        <f aca="true" t="shared" si="23" ref="K28:K60">$K$2-F28</f>
        <v>7</v>
      </c>
      <c r="L28" s="59">
        <f aca="true" t="shared" si="24" ref="L28:L60">$L$2-G28+1</f>
        <v>8</v>
      </c>
      <c r="M28" s="60">
        <f aca="true" t="shared" si="25" ref="M28:M60">I28+J28/12</f>
        <v>6.666666666666667</v>
      </c>
      <c r="N28" s="60">
        <f aca="true" t="shared" si="26" ref="N28:N60">IF(M28&gt;E28,E28,M28)</f>
        <v>5</v>
      </c>
      <c r="O28" s="61">
        <f aca="true" t="shared" si="27" ref="O28:O60">K28+L28/12</f>
        <v>7.666666666666667</v>
      </c>
      <c r="P28" s="61">
        <f aca="true" t="shared" si="28" ref="P28:P60">IF(O28&gt;E28,E28,O28)</f>
        <v>5</v>
      </c>
      <c r="Q28" s="57">
        <f aca="true" t="shared" si="29" ref="Q28:Q60">(D28/E28)*N28</f>
        <v>60000</v>
      </c>
      <c r="R28" s="57">
        <f aca="true" t="shared" si="30" ref="R28:R60">(D28/E28)*P28</f>
        <v>60000</v>
      </c>
      <c r="S28" s="62">
        <f aca="true" t="shared" si="31" ref="S28:S60">R28-Q28</f>
        <v>0</v>
      </c>
      <c r="T28" s="63">
        <f aca="true" t="shared" si="32" ref="T28:T60">D28-Q28</f>
        <v>0</v>
      </c>
    </row>
    <row r="29" spans="1:20" s="9" customFormat="1" ht="16.5">
      <c r="A29" s="64">
        <v>2</v>
      </c>
      <c r="B29" s="64" t="s">
        <v>349</v>
      </c>
      <c r="C29" s="64">
        <v>1</v>
      </c>
      <c r="D29" s="65">
        <v>60000</v>
      </c>
      <c r="E29" s="64">
        <v>5</v>
      </c>
      <c r="F29" s="64">
        <v>94</v>
      </c>
      <c r="G29" s="64">
        <v>5</v>
      </c>
      <c r="H29" s="66">
        <v>38486</v>
      </c>
      <c r="I29" s="67">
        <f t="shared" si="21"/>
        <v>6</v>
      </c>
      <c r="J29" s="59">
        <f t="shared" si="22"/>
        <v>8</v>
      </c>
      <c r="K29" s="67">
        <f t="shared" si="23"/>
        <v>7</v>
      </c>
      <c r="L29" s="59">
        <f t="shared" si="24"/>
        <v>8</v>
      </c>
      <c r="M29" s="68">
        <f t="shared" si="25"/>
        <v>6.666666666666667</v>
      </c>
      <c r="N29" s="68">
        <f t="shared" si="26"/>
        <v>5</v>
      </c>
      <c r="O29" s="69">
        <f t="shared" si="27"/>
        <v>7.666666666666667</v>
      </c>
      <c r="P29" s="69">
        <f t="shared" si="28"/>
        <v>5</v>
      </c>
      <c r="Q29" s="65">
        <f t="shared" si="29"/>
        <v>60000</v>
      </c>
      <c r="R29" s="65">
        <f t="shared" si="30"/>
        <v>60000</v>
      </c>
      <c r="S29" s="70">
        <f t="shared" si="31"/>
        <v>0</v>
      </c>
      <c r="T29" s="71">
        <f t="shared" si="32"/>
        <v>0</v>
      </c>
    </row>
    <row r="30" spans="1:20" s="9" customFormat="1" ht="16.5">
      <c r="A30" s="56">
        <v>3</v>
      </c>
      <c r="B30" s="64" t="s">
        <v>355</v>
      </c>
      <c r="C30" s="64">
        <v>1</v>
      </c>
      <c r="D30" s="65">
        <v>120000</v>
      </c>
      <c r="E30" s="64">
        <v>5</v>
      </c>
      <c r="F30" s="64">
        <v>94</v>
      </c>
      <c r="G30" s="64">
        <v>6</v>
      </c>
      <c r="H30" s="66">
        <v>38505</v>
      </c>
      <c r="I30" s="67">
        <f t="shared" si="21"/>
        <v>6</v>
      </c>
      <c r="J30" s="59">
        <f t="shared" si="22"/>
        <v>7</v>
      </c>
      <c r="K30" s="67">
        <f t="shared" si="23"/>
        <v>7</v>
      </c>
      <c r="L30" s="59">
        <f t="shared" si="24"/>
        <v>7</v>
      </c>
      <c r="M30" s="68">
        <f t="shared" si="25"/>
        <v>6.583333333333333</v>
      </c>
      <c r="N30" s="68">
        <f t="shared" si="26"/>
        <v>5</v>
      </c>
      <c r="O30" s="69">
        <f t="shared" si="27"/>
        <v>7.583333333333333</v>
      </c>
      <c r="P30" s="69">
        <f t="shared" si="28"/>
        <v>5</v>
      </c>
      <c r="Q30" s="65">
        <f t="shared" si="29"/>
        <v>120000</v>
      </c>
      <c r="R30" s="65">
        <f t="shared" si="30"/>
        <v>120000</v>
      </c>
      <c r="S30" s="70">
        <f t="shared" si="31"/>
        <v>0</v>
      </c>
      <c r="T30" s="71">
        <f t="shared" si="32"/>
        <v>0</v>
      </c>
    </row>
    <row r="31" spans="1:20" s="9" customFormat="1" ht="16.5">
      <c r="A31" s="64">
        <v>4</v>
      </c>
      <c r="B31" s="64" t="s">
        <v>356</v>
      </c>
      <c r="C31" s="64">
        <v>1</v>
      </c>
      <c r="D31" s="65">
        <v>36000</v>
      </c>
      <c r="E31" s="64">
        <v>8</v>
      </c>
      <c r="F31" s="64">
        <v>94</v>
      </c>
      <c r="G31" s="64">
        <v>4</v>
      </c>
      <c r="H31" s="66">
        <v>38461</v>
      </c>
      <c r="I31" s="67">
        <f t="shared" si="21"/>
        <v>6</v>
      </c>
      <c r="J31" s="59">
        <f t="shared" si="22"/>
        <v>9</v>
      </c>
      <c r="K31" s="67">
        <f t="shared" si="23"/>
        <v>7</v>
      </c>
      <c r="L31" s="59">
        <f t="shared" si="24"/>
        <v>9</v>
      </c>
      <c r="M31" s="68">
        <f t="shared" si="25"/>
        <v>6.75</v>
      </c>
      <c r="N31" s="68">
        <f t="shared" si="26"/>
        <v>6.75</v>
      </c>
      <c r="O31" s="69">
        <f t="shared" si="27"/>
        <v>7.75</v>
      </c>
      <c r="P31" s="69">
        <f t="shared" si="28"/>
        <v>7.75</v>
      </c>
      <c r="Q31" s="65">
        <f t="shared" si="29"/>
        <v>30375</v>
      </c>
      <c r="R31" s="65">
        <f t="shared" si="30"/>
        <v>34875</v>
      </c>
      <c r="S31" s="70">
        <f>R31-Q31</f>
        <v>4500</v>
      </c>
      <c r="T31" s="71">
        <f t="shared" si="32"/>
        <v>5625</v>
      </c>
    </row>
    <row r="32" spans="1:20" s="9" customFormat="1" ht="16.5">
      <c r="A32" s="56">
        <v>5</v>
      </c>
      <c r="B32" s="64" t="s">
        <v>356</v>
      </c>
      <c r="C32" s="64">
        <v>1</v>
      </c>
      <c r="D32" s="65">
        <v>36000</v>
      </c>
      <c r="E32" s="64">
        <v>8</v>
      </c>
      <c r="F32" s="64">
        <v>94</v>
      </c>
      <c r="G32" s="64">
        <v>6</v>
      </c>
      <c r="H32" s="66">
        <v>38513</v>
      </c>
      <c r="I32" s="67">
        <f t="shared" si="21"/>
        <v>6</v>
      </c>
      <c r="J32" s="59">
        <f t="shared" si="22"/>
        <v>7</v>
      </c>
      <c r="K32" s="67">
        <f t="shared" si="23"/>
        <v>7</v>
      </c>
      <c r="L32" s="59">
        <f t="shared" si="24"/>
        <v>7</v>
      </c>
      <c r="M32" s="68">
        <f t="shared" si="25"/>
        <v>6.583333333333333</v>
      </c>
      <c r="N32" s="68">
        <f t="shared" si="26"/>
        <v>6.583333333333333</v>
      </c>
      <c r="O32" s="69">
        <f t="shared" si="27"/>
        <v>7.583333333333333</v>
      </c>
      <c r="P32" s="69">
        <f t="shared" si="28"/>
        <v>7.583333333333333</v>
      </c>
      <c r="Q32" s="65">
        <f t="shared" si="29"/>
        <v>29625</v>
      </c>
      <c r="R32" s="65">
        <f t="shared" si="30"/>
        <v>34125</v>
      </c>
      <c r="S32" s="70">
        <f t="shared" si="31"/>
        <v>4500</v>
      </c>
      <c r="T32" s="71">
        <f t="shared" si="32"/>
        <v>6375</v>
      </c>
    </row>
    <row r="33" spans="1:20" s="9" customFormat="1" ht="16.5">
      <c r="A33" s="64">
        <v>6</v>
      </c>
      <c r="B33" s="64" t="s">
        <v>356</v>
      </c>
      <c r="C33" s="64">
        <v>1</v>
      </c>
      <c r="D33" s="65">
        <v>30000</v>
      </c>
      <c r="E33" s="64">
        <v>8</v>
      </c>
      <c r="F33" s="64">
        <v>94</v>
      </c>
      <c r="G33" s="64">
        <v>6</v>
      </c>
      <c r="H33" s="66">
        <v>38505</v>
      </c>
      <c r="I33" s="67">
        <f t="shared" si="21"/>
        <v>6</v>
      </c>
      <c r="J33" s="59">
        <f t="shared" si="22"/>
        <v>7</v>
      </c>
      <c r="K33" s="67">
        <f t="shared" si="23"/>
        <v>7</v>
      </c>
      <c r="L33" s="59">
        <f t="shared" si="24"/>
        <v>7</v>
      </c>
      <c r="M33" s="68">
        <f t="shared" si="25"/>
        <v>6.583333333333333</v>
      </c>
      <c r="N33" s="68">
        <f t="shared" si="26"/>
        <v>6.583333333333333</v>
      </c>
      <c r="O33" s="69">
        <f t="shared" si="27"/>
        <v>7.583333333333333</v>
      </c>
      <c r="P33" s="69">
        <f t="shared" si="28"/>
        <v>7.583333333333333</v>
      </c>
      <c r="Q33" s="65">
        <f t="shared" si="29"/>
        <v>24687.5</v>
      </c>
      <c r="R33" s="65">
        <f t="shared" si="30"/>
        <v>28437.5</v>
      </c>
      <c r="S33" s="70">
        <f t="shared" si="31"/>
        <v>3750</v>
      </c>
      <c r="T33" s="71">
        <f t="shared" si="32"/>
        <v>5312.5</v>
      </c>
    </row>
    <row r="34" spans="1:20" s="9" customFormat="1" ht="16.5">
      <c r="A34" s="56">
        <v>7</v>
      </c>
      <c r="B34" s="64" t="s">
        <v>356</v>
      </c>
      <c r="C34" s="64">
        <v>1</v>
      </c>
      <c r="D34" s="65">
        <v>30000</v>
      </c>
      <c r="E34" s="64">
        <v>8</v>
      </c>
      <c r="F34" s="64">
        <v>94</v>
      </c>
      <c r="G34" s="64">
        <v>6</v>
      </c>
      <c r="H34" s="66">
        <v>38505</v>
      </c>
      <c r="I34" s="67">
        <f t="shared" si="21"/>
        <v>6</v>
      </c>
      <c r="J34" s="59">
        <f t="shared" si="22"/>
        <v>7</v>
      </c>
      <c r="K34" s="67">
        <f t="shared" si="23"/>
        <v>7</v>
      </c>
      <c r="L34" s="59">
        <f t="shared" si="24"/>
        <v>7</v>
      </c>
      <c r="M34" s="68">
        <f t="shared" si="25"/>
        <v>6.583333333333333</v>
      </c>
      <c r="N34" s="68">
        <f t="shared" si="26"/>
        <v>6.583333333333333</v>
      </c>
      <c r="O34" s="69">
        <f t="shared" si="27"/>
        <v>7.583333333333333</v>
      </c>
      <c r="P34" s="69">
        <f t="shared" si="28"/>
        <v>7.583333333333333</v>
      </c>
      <c r="Q34" s="65">
        <f t="shared" si="29"/>
        <v>24687.5</v>
      </c>
      <c r="R34" s="65">
        <f t="shared" si="30"/>
        <v>28437.5</v>
      </c>
      <c r="S34" s="70">
        <f t="shared" si="31"/>
        <v>3750</v>
      </c>
      <c r="T34" s="71">
        <f t="shared" si="32"/>
        <v>5312.5</v>
      </c>
    </row>
    <row r="35" spans="1:20" s="9" customFormat="1" ht="16.5">
      <c r="A35" s="64">
        <v>8</v>
      </c>
      <c r="B35" s="64" t="s">
        <v>356</v>
      </c>
      <c r="C35" s="64">
        <v>1</v>
      </c>
      <c r="D35" s="65">
        <v>160000</v>
      </c>
      <c r="E35" s="64">
        <v>8</v>
      </c>
      <c r="F35" s="64">
        <v>94</v>
      </c>
      <c r="G35" s="64">
        <v>6</v>
      </c>
      <c r="H35" s="66">
        <v>38505</v>
      </c>
      <c r="I35" s="67">
        <f t="shared" si="21"/>
        <v>6</v>
      </c>
      <c r="J35" s="59">
        <f t="shared" si="22"/>
        <v>7</v>
      </c>
      <c r="K35" s="67">
        <f t="shared" si="23"/>
        <v>7</v>
      </c>
      <c r="L35" s="59">
        <f t="shared" si="24"/>
        <v>7</v>
      </c>
      <c r="M35" s="68">
        <f t="shared" si="25"/>
        <v>6.583333333333333</v>
      </c>
      <c r="N35" s="68">
        <f t="shared" si="26"/>
        <v>6.583333333333333</v>
      </c>
      <c r="O35" s="69">
        <f t="shared" si="27"/>
        <v>7.583333333333333</v>
      </c>
      <c r="P35" s="69">
        <f t="shared" si="28"/>
        <v>7.583333333333333</v>
      </c>
      <c r="Q35" s="65">
        <f t="shared" si="29"/>
        <v>131666.66666666666</v>
      </c>
      <c r="R35" s="65">
        <f t="shared" si="30"/>
        <v>151666.66666666666</v>
      </c>
      <c r="S35" s="70">
        <f t="shared" si="31"/>
        <v>20000</v>
      </c>
      <c r="T35" s="71">
        <f t="shared" si="32"/>
        <v>28333.333333333343</v>
      </c>
    </row>
    <row r="36" spans="1:20" s="9" customFormat="1" ht="16.5">
      <c r="A36" s="56">
        <v>9</v>
      </c>
      <c r="B36" s="64" t="s">
        <v>357</v>
      </c>
      <c r="C36" s="64">
        <v>1</v>
      </c>
      <c r="D36" s="65">
        <v>33900</v>
      </c>
      <c r="E36" s="64">
        <v>5</v>
      </c>
      <c r="F36" s="64">
        <v>94</v>
      </c>
      <c r="G36" s="64">
        <v>6</v>
      </c>
      <c r="H36" s="66">
        <v>38513</v>
      </c>
      <c r="I36" s="67">
        <f t="shared" si="21"/>
        <v>6</v>
      </c>
      <c r="J36" s="59">
        <f t="shared" si="22"/>
        <v>7</v>
      </c>
      <c r="K36" s="67">
        <f t="shared" si="23"/>
        <v>7</v>
      </c>
      <c r="L36" s="59">
        <f t="shared" si="24"/>
        <v>7</v>
      </c>
      <c r="M36" s="68">
        <f t="shared" si="25"/>
        <v>6.583333333333333</v>
      </c>
      <c r="N36" s="68">
        <f t="shared" si="26"/>
        <v>5</v>
      </c>
      <c r="O36" s="69">
        <f t="shared" si="27"/>
        <v>7.583333333333333</v>
      </c>
      <c r="P36" s="69">
        <f t="shared" si="28"/>
        <v>5</v>
      </c>
      <c r="Q36" s="65">
        <f t="shared" si="29"/>
        <v>33900</v>
      </c>
      <c r="R36" s="65">
        <f t="shared" si="30"/>
        <v>33900</v>
      </c>
      <c r="S36" s="70">
        <f t="shared" si="31"/>
        <v>0</v>
      </c>
      <c r="T36" s="71">
        <f t="shared" si="32"/>
        <v>0</v>
      </c>
    </row>
    <row r="37" spans="1:20" s="9" customFormat="1" ht="16.5">
      <c r="A37" s="64">
        <v>10</v>
      </c>
      <c r="B37" s="64" t="s">
        <v>358</v>
      </c>
      <c r="C37" s="64">
        <v>1</v>
      </c>
      <c r="D37" s="65">
        <v>17000</v>
      </c>
      <c r="E37" s="64">
        <v>5</v>
      </c>
      <c r="F37" s="64">
        <v>90</v>
      </c>
      <c r="G37" s="64">
        <v>12</v>
      </c>
      <c r="H37" s="66">
        <v>37256</v>
      </c>
      <c r="I37" s="67">
        <f t="shared" si="21"/>
        <v>10</v>
      </c>
      <c r="J37" s="59">
        <f t="shared" si="22"/>
        <v>1</v>
      </c>
      <c r="K37" s="67">
        <f t="shared" si="23"/>
        <v>11</v>
      </c>
      <c r="L37" s="59">
        <f t="shared" si="24"/>
        <v>1</v>
      </c>
      <c r="M37" s="68">
        <f t="shared" si="25"/>
        <v>10.083333333333334</v>
      </c>
      <c r="N37" s="68">
        <f t="shared" si="26"/>
        <v>5</v>
      </c>
      <c r="O37" s="69">
        <f t="shared" si="27"/>
        <v>11.083333333333334</v>
      </c>
      <c r="P37" s="69">
        <f t="shared" si="28"/>
        <v>5</v>
      </c>
      <c r="Q37" s="65">
        <f t="shared" si="29"/>
        <v>17000</v>
      </c>
      <c r="R37" s="65">
        <f t="shared" si="30"/>
        <v>17000</v>
      </c>
      <c r="S37" s="70">
        <f t="shared" si="31"/>
        <v>0</v>
      </c>
      <c r="T37" s="71">
        <f t="shared" si="32"/>
        <v>0</v>
      </c>
    </row>
    <row r="38" spans="1:20" s="9" customFormat="1" ht="16.5">
      <c r="A38" s="56">
        <v>11</v>
      </c>
      <c r="B38" s="64" t="s">
        <v>359</v>
      </c>
      <c r="C38" s="64">
        <v>1</v>
      </c>
      <c r="D38" s="65">
        <v>30000</v>
      </c>
      <c r="E38" s="64">
        <v>5</v>
      </c>
      <c r="F38" s="64">
        <v>94</v>
      </c>
      <c r="G38" s="64">
        <v>6</v>
      </c>
      <c r="H38" s="66">
        <v>38505</v>
      </c>
      <c r="I38" s="67">
        <f t="shared" si="21"/>
        <v>6</v>
      </c>
      <c r="J38" s="59">
        <f t="shared" si="22"/>
        <v>7</v>
      </c>
      <c r="K38" s="67">
        <f t="shared" si="23"/>
        <v>7</v>
      </c>
      <c r="L38" s="59">
        <f t="shared" si="24"/>
        <v>7</v>
      </c>
      <c r="M38" s="68">
        <f t="shared" si="25"/>
        <v>6.583333333333333</v>
      </c>
      <c r="N38" s="68">
        <f t="shared" si="26"/>
        <v>5</v>
      </c>
      <c r="O38" s="69">
        <f t="shared" si="27"/>
        <v>7.583333333333333</v>
      </c>
      <c r="P38" s="69">
        <f t="shared" si="28"/>
        <v>5</v>
      </c>
      <c r="Q38" s="65">
        <f t="shared" si="29"/>
        <v>30000</v>
      </c>
      <c r="R38" s="65">
        <f t="shared" si="30"/>
        <v>30000</v>
      </c>
      <c r="S38" s="70">
        <f t="shared" si="31"/>
        <v>0</v>
      </c>
      <c r="T38" s="71">
        <f t="shared" si="32"/>
        <v>0</v>
      </c>
    </row>
    <row r="39" spans="1:20" s="9" customFormat="1" ht="16.5">
      <c r="A39" s="64">
        <v>12</v>
      </c>
      <c r="B39" s="64" t="s">
        <v>360</v>
      </c>
      <c r="C39" s="64">
        <v>1</v>
      </c>
      <c r="D39" s="65">
        <v>35000</v>
      </c>
      <c r="E39" s="64">
        <v>8</v>
      </c>
      <c r="F39" s="64">
        <v>94</v>
      </c>
      <c r="G39" s="64">
        <v>5</v>
      </c>
      <c r="H39" s="66">
        <v>38503</v>
      </c>
      <c r="I39" s="67">
        <f t="shared" si="21"/>
        <v>6</v>
      </c>
      <c r="J39" s="59">
        <f t="shared" si="22"/>
        <v>8</v>
      </c>
      <c r="K39" s="67">
        <f t="shared" si="23"/>
        <v>7</v>
      </c>
      <c r="L39" s="59">
        <f t="shared" si="24"/>
        <v>8</v>
      </c>
      <c r="M39" s="68">
        <f t="shared" si="25"/>
        <v>6.666666666666667</v>
      </c>
      <c r="N39" s="68">
        <f t="shared" si="26"/>
        <v>6.666666666666667</v>
      </c>
      <c r="O39" s="69">
        <f t="shared" si="27"/>
        <v>7.666666666666667</v>
      </c>
      <c r="P39" s="69">
        <f t="shared" si="28"/>
        <v>7.666666666666667</v>
      </c>
      <c r="Q39" s="65">
        <f t="shared" si="29"/>
        <v>29166.666666666668</v>
      </c>
      <c r="R39" s="65">
        <f t="shared" si="30"/>
        <v>33541.66666666667</v>
      </c>
      <c r="S39" s="70">
        <f t="shared" si="31"/>
        <v>4375.000000000004</v>
      </c>
      <c r="T39" s="71">
        <f t="shared" si="32"/>
        <v>5833.333333333332</v>
      </c>
    </row>
    <row r="40" spans="1:20" s="9" customFormat="1" ht="16.5">
      <c r="A40" s="56">
        <v>13</v>
      </c>
      <c r="B40" s="64" t="s">
        <v>361</v>
      </c>
      <c r="C40" s="64">
        <v>1</v>
      </c>
      <c r="D40" s="65">
        <v>45000</v>
      </c>
      <c r="E40" s="64">
        <v>5</v>
      </c>
      <c r="F40" s="64">
        <v>94</v>
      </c>
      <c r="G40" s="64">
        <v>6</v>
      </c>
      <c r="H40" s="66">
        <v>38505</v>
      </c>
      <c r="I40" s="67">
        <f t="shared" si="21"/>
        <v>6</v>
      </c>
      <c r="J40" s="59">
        <f t="shared" si="22"/>
        <v>7</v>
      </c>
      <c r="K40" s="67">
        <f t="shared" si="23"/>
        <v>7</v>
      </c>
      <c r="L40" s="59">
        <f t="shared" si="24"/>
        <v>7</v>
      </c>
      <c r="M40" s="68">
        <f t="shared" si="25"/>
        <v>6.583333333333333</v>
      </c>
      <c r="N40" s="68">
        <f t="shared" si="26"/>
        <v>5</v>
      </c>
      <c r="O40" s="69">
        <f t="shared" si="27"/>
        <v>7.583333333333333</v>
      </c>
      <c r="P40" s="69">
        <f t="shared" si="28"/>
        <v>5</v>
      </c>
      <c r="Q40" s="65">
        <f t="shared" si="29"/>
        <v>45000</v>
      </c>
      <c r="R40" s="65">
        <f t="shared" si="30"/>
        <v>45000</v>
      </c>
      <c r="S40" s="70">
        <f t="shared" si="31"/>
        <v>0</v>
      </c>
      <c r="T40" s="71">
        <f t="shared" si="32"/>
        <v>0</v>
      </c>
    </row>
    <row r="41" spans="1:20" s="9" customFormat="1" ht="16.5">
      <c r="A41" s="64">
        <v>14</v>
      </c>
      <c r="B41" s="64" t="s">
        <v>362</v>
      </c>
      <c r="C41" s="64">
        <v>1</v>
      </c>
      <c r="D41" s="65">
        <v>10000</v>
      </c>
      <c r="E41" s="64">
        <v>8</v>
      </c>
      <c r="F41" s="64">
        <v>94</v>
      </c>
      <c r="G41" s="64">
        <v>6</v>
      </c>
      <c r="H41" s="66">
        <v>38505</v>
      </c>
      <c r="I41" s="67">
        <f t="shared" si="21"/>
        <v>6</v>
      </c>
      <c r="J41" s="59">
        <f t="shared" si="22"/>
        <v>7</v>
      </c>
      <c r="K41" s="67">
        <f t="shared" si="23"/>
        <v>7</v>
      </c>
      <c r="L41" s="59">
        <f t="shared" si="24"/>
        <v>7</v>
      </c>
      <c r="M41" s="68">
        <f t="shared" si="25"/>
        <v>6.583333333333333</v>
      </c>
      <c r="N41" s="68">
        <f t="shared" si="26"/>
        <v>6.583333333333333</v>
      </c>
      <c r="O41" s="69">
        <f t="shared" si="27"/>
        <v>7.583333333333333</v>
      </c>
      <c r="P41" s="69">
        <f t="shared" si="28"/>
        <v>7.583333333333333</v>
      </c>
      <c r="Q41" s="65">
        <f t="shared" si="29"/>
        <v>8229.166666666666</v>
      </c>
      <c r="R41" s="65">
        <f t="shared" si="30"/>
        <v>9479.166666666666</v>
      </c>
      <c r="S41" s="70">
        <f t="shared" si="31"/>
        <v>1250</v>
      </c>
      <c r="T41" s="71">
        <f t="shared" si="32"/>
        <v>1770.833333333334</v>
      </c>
    </row>
    <row r="42" spans="1:20" s="9" customFormat="1" ht="16.5">
      <c r="A42" s="56">
        <v>15</v>
      </c>
      <c r="B42" s="64" t="s">
        <v>362</v>
      </c>
      <c r="C42" s="64">
        <v>1</v>
      </c>
      <c r="D42" s="65">
        <v>11000</v>
      </c>
      <c r="E42" s="64">
        <v>8</v>
      </c>
      <c r="F42" s="64">
        <v>94</v>
      </c>
      <c r="G42" s="64">
        <v>6</v>
      </c>
      <c r="H42" s="66">
        <v>38505</v>
      </c>
      <c r="I42" s="67">
        <f t="shared" si="21"/>
        <v>6</v>
      </c>
      <c r="J42" s="59">
        <f t="shared" si="22"/>
        <v>7</v>
      </c>
      <c r="K42" s="67">
        <f t="shared" si="23"/>
        <v>7</v>
      </c>
      <c r="L42" s="59">
        <f t="shared" si="24"/>
        <v>7</v>
      </c>
      <c r="M42" s="68">
        <f t="shared" si="25"/>
        <v>6.583333333333333</v>
      </c>
      <c r="N42" s="68">
        <f t="shared" si="26"/>
        <v>6.583333333333333</v>
      </c>
      <c r="O42" s="69">
        <f t="shared" si="27"/>
        <v>7.583333333333333</v>
      </c>
      <c r="P42" s="69">
        <f t="shared" si="28"/>
        <v>7.583333333333333</v>
      </c>
      <c r="Q42" s="65">
        <f t="shared" si="29"/>
        <v>9052.083333333332</v>
      </c>
      <c r="R42" s="65">
        <f t="shared" si="30"/>
        <v>10427.083333333332</v>
      </c>
      <c r="S42" s="70">
        <f t="shared" si="31"/>
        <v>1375</v>
      </c>
      <c r="T42" s="71">
        <f t="shared" si="32"/>
        <v>1947.9166666666679</v>
      </c>
    </row>
    <row r="43" spans="1:20" s="9" customFormat="1" ht="16.5">
      <c r="A43" s="64">
        <v>16</v>
      </c>
      <c r="B43" s="64" t="s">
        <v>362</v>
      </c>
      <c r="C43" s="64">
        <v>1</v>
      </c>
      <c r="D43" s="65">
        <v>10000</v>
      </c>
      <c r="E43" s="64">
        <v>8</v>
      </c>
      <c r="F43" s="64">
        <v>94</v>
      </c>
      <c r="G43" s="64">
        <v>6</v>
      </c>
      <c r="H43" s="66">
        <v>38505</v>
      </c>
      <c r="I43" s="67">
        <f t="shared" si="21"/>
        <v>6</v>
      </c>
      <c r="J43" s="59">
        <f t="shared" si="22"/>
        <v>7</v>
      </c>
      <c r="K43" s="67">
        <f t="shared" si="23"/>
        <v>7</v>
      </c>
      <c r="L43" s="59">
        <f t="shared" si="24"/>
        <v>7</v>
      </c>
      <c r="M43" s="68">
        <f t="shared" si="25"/>
        <v>6.583333333333333</v>
      </c>
      <c r="N43" s="68">
        <f t="shared" si="26"/>
        <v>6.583333333333333</v>
      </c>
      <c r="O43" s="69">
        <f t="shared" si="27"/>
        <v>7.583333333333333</v>
      </c>
      <c r="P43" s="69">
        <f t="shared" si="28"/>
        <v>7.583333333333333</v>
      </c>
      <c r="Q43" s="65">
        <f t="shared" si="29"/>
        <v>8229.166666666666</v>
      </c>
      <c r="R43" s="65">
        <f t="shared" si="30"/>
        <v>9479.166666666666</v>
      </c>
      <c r="S43" s="70">
        <f t="shared" si="31"/>
        <v>1250</v>
      </c>
      <c r="T43" s="71">
        <f t="shared" si="32"/>
        <v>1770.833333333334</v>
      </c>
    </row>
    <row r="44" spans="1:20" s="9" customFormat="1" ht="16.5">
      <c r="A44" s="56">
        <v>17</v>
      </c>
      <c r="B44" s="64" t="s">
        <v>363</v>
      </c>
      <c r="C44" s="64">
        <v>1</v>
      </c>
      <c r="D44" s="65">
        <v>25000</v>
      </c>
      <c r="E44" s="64">
        <v>3</v>
      </c>
      <c r="F44" s="64">
        <v>94</v>
      </c>
      <c r="G44" s="64">
        <v>6</v>
      </c>
      <c r="H44" s="66">
        <v>38505</v>
      </c>
      <c r="I44" s="67">
        <f t="shared" si="21"/>
        <v>6</v>
      </c>
      <c r="J44" s="59">
        <f t="shared" si="22"/>
        <v>7</v>
      </c>
      <c r="K44" s="67">
        <f t="shared" si="23"/>
        <v>7</v>
      </c>
      <c r="L44" s="59">
        <f t="shared" si="24"/>
        <v>7</v>
      </c>
      <c r="M44" s="68">
        <f t="shared" si="25"/>
        <v>6.583333333333333</v>
      </c>
      <c r="N44" s="68">
        <f t="shared" si="26"/>
        <v>3</v>
      </c>
      <c r="O44" s="69">
        <f t="shared" si="27"/>
        <v>7.583333333333333</v>
      </c>
      <c r="P44" s="69">
        <f t="shared" si="28"/>
        <v>3</v>
      </c>
      <c r="Q44" s="65">
        <f t="shared" si="29"/>
        <v>25000</v>
      </c>
      <c r="R44" s="65">
        <f t="shared" si="30"/>
        <v>25000</v>
      </c>
      <c r="S44" s="70">
        <f t="shared" si="31"/>
        <v>0</v>
      </c>
      <c r="T44" s="71">
        <f t="shared" si="32"/>
        <v>0</v>
      </c>
    </row>
    <row r="45" spans="1:20" s="9" customFormat="1" ht="16.5">
      <c r="A45" s="64">
        <v>18</v>
      </c>
      <c r="B45" s="64" t="s">
        <v>363</v>
      </c>
      <c r="C45" s="64">
        <v>1</v>
      </c>
      <c r="D45" s="65">
        <v>10000</v>
      </c>
      <c r="E45" s="64">
        <v>3</v>
      </c>
      <c r="F45" s="64">
        <v>94</v>
      </c>
      <c r="G45" s="64">
        <v>6</v>
      </c>
      <c r="H45" s="66">
        <v>38505</v>
      </c>
      <c r="I45" s="67">
        <f t="shared" si="21"/>
        <v>6</v>
      </c>
      <c r="J45" s="59">
        <f t="shared" si="22"/>
        <v>7</v>
      </c>
      <c r="K45" s="67">
        <f t="shared" si="23"/>
        <v>7</v>
      </c>
      <c r="L45" s="59">
        <f t="shared" si="24"/>
        <v>7</v>
      </c>
      <c r="M45" s="68">
        <f t="shared" si="25"/>
        <v>6.583333333333333</v>
      </c>
      <c r="N45" s="68">
        <f t="shared" si="26"/>
        <v>3</v>
      </c>
      <c r="O45" s="69">
        <f t="shared" si="27"/>
        <v>7.583333333333333</v>
      </c>
      <c r="P45" s="69">
        <f t="shared" si="28"/>
        <v>3</v>
      </c>
      <c r="Q45" s="65">
        <f t="shared" si="29"/>
        <v>10000</v>
      </c>
      <c r="R45" s="65">
        <f t="shared" si="30"/>
        <v>10000</v>
      </c>
      <c r="S45" s="70">
        <f t="shared" si="31"/>
        <v>0</v>
      </c>
      <c r="T45" s="71">
        <f t="shared" si="32"/>
        <v>0</v>
      </c>
    </row>
    <row r="46" spans="1:20" s="9" customFormat="1" ht="16.5">
      <c r="A46" s="56">
        <v>19</v>
      </c>
      <c r="B46" s="64" t="s">
        <v>363</v>
      </c>
      <c r="C46" s="64">
        <v>1</v>
      </c>
      <c r="D46" s="65">
        <v>90000</v>
      </c>
      <c r="E46" s="64">
        <v>3</v>
      </c>
      <c r="F46" s="64">
        <v>94</v>
      </c>
      <c r="G46" s="64">
        <v>6</v>
      </c>
      <c r="H46" s="66">
        <v>38505</v>
      </c>
      <c r="I46" s="67">
        <f t="shared" si="21"/>
        <v>6</v>
      </c>
      <c r="J46" s="59">
        <f t="shared" si="22"/>
        <v>7</v>
      </c>
      <c r="K46" s="67">
        <f t="shared" si="23"/>
        <v>7</v>
      </c>
      <c r="L46" s="59">
        <f t="shared" si="24"/>
        <v>7</v>
      </c>
      <c r="M46" s="68">
        <f t="shared" si="25"/>
        <v>6.583333333333333</v>
      </c>
      <c r="N46" s="68">
        <f t="shared" si="26"/>
        <v>3</v>
      </c>
      <c r="O46" s="69">
        <f t="shared" si="27"/>
        <v>7.583333333333333</v>
      </c>
      <c r="P46" s="69">
        <f t="shared" si="28"/>
        <v>3</v>
      </c>
      <c r="Q46" s="65">
        <f t="shared" si="29"/>
        <v>90000</v>
      </c>
      <c r="R46" s="65">
        <f t="shared" si="30"/>
        <v>90000</v>
      </c>
      <c r="S46" s="70">
        <f t="shared" si="31"/>
        <v>0</v>
      </c>
      <c r="T46" s="71">
        <f t="shared" si="32"/>
        <v>0</v>
      </c>
    </row>
    <row r="47" spans="1:20" s="9" customFormat="1" ht="16.5">
      <c r="A47" s="64">
        <v>20</v>
      </c>
      <c r="B47" s="64" t="s">
        <v>364</v>
      </c>
      <c r="C47" s="64">
        <v>1</v>
      </c>
      <c r="D47" s="65">
        <v>23445</v>
      </c>
      <c r="E47" s="64">
        <v>3</v>
      </c>
      <c r="F47" s="64">
        <v>94</v>
      </c>
      <c r="G47" s="64">
        <v>5</v>
      </c>
      <c r="H47" s="66">
        <v>38503</v>
      </c>
      <c r="I47" s="67">
        <f t="shared" si="21"/>
        <v>6</v>
      </c>
      <c r="J47" s="59">
        <f t="shared" si="22"/>
        <v>8</v>
      </c>
      <c r="K47" s="67">
        <f t="shared" si="23"/>
        <v>7</v>
      </c>
      <c r="L47" s="59">
        <f t="shared" si="24"/>
        <v>8</v>
      </c>
      <c r="M47" s="68">
        <f t="shared" si="25"/>
        <v>6.666666666666667</v>
      </c>
      <c r="N47" s="68">
        <f t="shared" si="26"/>
        <v>3</v>
      </c>
      <c r="O47" s="69">
        <f t="shared" si="27"/>
        <v>7.666666666666667</v>
      </c>
      <c r="P47" s="69">
        <f t="shared" si="28"/>
        <v>3</v>
      </c>
      <c r="Q47" s="65">
        <f t="shared" si="29"/>
        <v>23445</v>
      </c>
      <c r="R47" s="65">
        <f t="shared" si="30"/>
        <v>23445</v>
      </c>
      <c r="S47" s="70">
        <f t="shared" si="31"/>
        <v>0</v>
      </c>
      <c r="T47" s="71">
        <f t="shared" si="32"/>
        <v>0</v>
      </c>
    </row>
    <row r="48" spans="1:20" s="9" customFormat="1" ht="16.5">
      <c r="A48" s="56">
        <v>21</v>
      </c>
      <c r="B48" s="64" t="s">
        <v>365</v>
      </c>
      <c r="C48" s="64">
        <v>1</v>
      </c>
      <c r="D48" s="65">
        <v>33000</v>
      </c>
      <c r="E48" s="64">
        <v>3</v>
      </c>
      <c r="F48" s="64">
        <v>94</v>
      </c>
      <c r="G48" s="64">
        <v>5</v>
      </c>
      <c r="H48" s="66">
        <v>38491</v>
      </c>
      <c r="I48" s="67">
        <f t="shared" si="21"/>
        <v>6</v>
      </c>
      <c r="J48" s="59">
        <f t="shared" si="22"/>
        <v>8</v>
      </c>
      <c r="K48" s="67">
        <f t="shared" si="23"/>
        <v>7</v>
      </c>
      <c r="L48" s="59">
        <f t="shared" si="24"/>
        <v>8</v>
      </c>
      <c r="M48" s="68">
        <f t="shared" si="25"/>
        <v>6.666666666666667</v>
      </c>
      <c r="N48" s="68">
        <f t="shared" si="26"/>
        <v>3</v>
      </c>
      <c r="O48" s="69">
        <f t="shared" si="27"/>
        <v>7.666666666666667</v>
      </c>
      <c r="P48" s="69">
        <f t="shared" si="28"/>
        <v>3</v>
      </c>
      <c r="Q48" s="65">
        <f t="shared" si="29"/>
        <v>33000</v>
      </c>
      <c r="R48" s="65">
        <f t="shared" si="30"/>
        <v>33000</v>
      </c>
      <c r="S48" s="70">
        <f t="shared" si="31"/>
        <v>0</v>
      </c>
      <c r="T48" s="71">
        <f t="shared" si="32"/>
        <v>0</v>
      </c>
    </row>
    <row r="49" spans="1:20" s="9" customFormat="1" ht="16.5">
      <c r="A49" s="64">
        <v>22</v>
      </c>
      <c r="B49" s="64" t="s">
        <v>366</v>
      </c>
      <c r="C49" s="64">
        <v>1</v>
      </c>
      <c r="D49" s="65">
        <v>90000</v>
      </c>
      <c r="E49" s="64">
        <v>6</v>
      </c>
      <c r="F49" s="64">
        <v>94</v>
      </c>
      <c r="G49" s="64">
        <v>6</v>
      </c>
      <c r="H49" s="66">
        <v>38505</v>
      </c>
      <c r="I49" s="67">
        <f t="shared" si="21"/>
        <v>6</v>
      </c>
      <c r="J49" s="59">
        <f t="shared" si="22"/>
        <v>7</v>
      </c>
      <c r="K49" s="67">
        <f t="shared" si="23"/>
        <v>7</v>
      </c>
      <c r="L49" s="59">
        <f t="shared" si="24"/>
        <v>7</v>
      </c>
      <c r="M49" s="68">
        <f t="shared" si="25"/>
        <v>6.583333333333333</v>
      </c>
      <c r="N49" s="68">
        <f t="shared" si="26"/>
        <v>6</v>
      </c>
      <c r="O49" s="69">
        <f t="shared" si="27"/>
        <v>7.583333333333333</v>
      </c>
      <c r="P49" s="69">
        <f t="shared" si="28"/>
        <v>6</v>
      </c>
      <c r="Q49" s="65">
        <f t="shared" si="29"/>
        <v>90000</v>
      </c>
      <c r="R49" s="65">
        <f t="shared" si="30"/>
        <v>90000</v>
      </c>
      <c r="S49" s="70">
        <f t="shared" si="31"/>
        <v>0</v>
      </c>
      <c r="T49" s="71">
        <f t="shared" si="32"/>
        <v>0</v>
      </c>
    </row>
    <row r="50" spans="1:20" s="9" customFormat="1" ht="16.5">
      <c r="A50" s="56">
        <v>23</v>
      </c>
      <c r="B50" s="64" t="s">
        <v>367</v>
      </c>
      <c r="C50" s="64">
        <v>1</v>
      </c>
      <c r="D50" s="65">
        <v>160000</v>
      </c>
      <c r="E50" s="64">
        <v>5</v>
      </c>
      <c r="F50" s="64">
        <v>94</v>
      </c>
      <c r="G50" s="64">
        <v>6</v>
      </c>
      <c r="H50" s="66">
        <v>38505</v>
      </c>
      <c r="I50" s="67">
        <f t="shared" si="21"/>
        <v>6</v>
      </c>
      <c r="J50" s="59">
        <f t="shared" si="22"/>
        <v>7</v>
      </c>
      <c r="K50" s="67">
        <f t="shared" si="23"/>
        <v>7</v>
      </c>
      <c r="L50" s="59">
        <f t="shared" si="24"/>
        <v>7</v>
      </c>
      <c r="M50" s="68">
        <f t="shared" si="25"/>
        <v>6.583333333333333</v>
      </c>
      <c r="N50" s="68">
        <f t="shared" si="26"/>
        <v>5</v>
      </c>
      <c r="O50" s="69">
        <f t="shared" si="27"/>
        <v>7.583333333333333</v>
      </c>
      <c r="P50" s="69">
        <f t="shared" si="28"/>
        <v>5</v>
      </c>
      <c r="Q50" s="65">
        <f t="shared" si="29"/>
        <v>160000</v>
      </c>
      <c r="R50" s="65">
        <f t="shared" si="30"/>
        <v>160000</v>
      </c>
      <c r="S50" s="70">
        <f t="shared" si="31"/>
        <v>0</v>
      </c>
      <c r="T50" s="71">
        <f t="shared" si="32"/>
        <v>0</v>
      </c>
    </row>
    <row r="51" spans="1:20" s="9" customFormat="1" ht="16.5">
      <c r="A51" s="64">
        <v>24</v>
      </c>
      <c r="B51" s="64" t="s">
        <v>368</v>
      </c>
      <c r="C51" s="64">
        <v>1</v>
      </c>
      <c r="D51" s="65">
        <v>30000</v>
      </c>
      <c r="E51" s="64">
        <v>5</v>
      </c>
      <c r="F51" s="64">
        <v>94</v>
      </c>
      <c r="G51" s="64">
        <v>6</v>
      </c>
      <c r="H51" s="66">
        <v>38505</v>
      </c>
      <c r="I51" s="67">
        <f t="shared" si="21"/>
        <v>6</v>
      </c>
      <c r="J51" s="59">
        <f t="shared" si="22"/>
        <v>7</v>
      </c>
      <c r="K51" s="67">
        <f t="shared" si="23"/>
        <v>7</v>
      </c>
      <c r="L51" s="59">
        <f t="shared" si="24"/>
        <v>7</v>
      </c>
      <c r="M51" s="68">
        <f t="shared" si="25"/>
        <v>6.583333333333333</v>
      </c>
      <c r="N51" s="68">
        <f t="shared" si="26"/>
        <v>5</v>
      </c>
      <c r="O51" s="69">
        <f t="shared" si="27"/>
        <v>7.583333333333333</v>
      </c>
      <c r="P51" s="69">
        <f t="shared" si="28"/>
        <v>5</v>
      </c>
      <c r="Q51" s="65">
        <f t="shared" si="29"/>
        <v>30000</v>
      </c>
      <c r="R51" s="65">
        <f t="shared" si="30"/>
        <v>30000</v>
      </c>
      <c r="S51" s="70">
        <f t="shared" si="31"/>
        <v>0</v>
      </c>
      <c r="T51" s="71">
        <f t="shared" si="32"/>
        <v>0</v>
      </c>
    </row>
    <row r="52" spans="1:20" s="9" customFormat="1" ht="16.5">
      <c r="A52" s="56">
        <v>25</v>
      </c>
      <c r="B52" s="64" t="s">
        <v>369</v>
      </c>
      <c r="C52" s="64">
        <v>1</v>
      </c>
      <c r="D52" s="65">
        <v>16000</v>
      </c>
      <c r="E52" s="64">
        <v>10</v>
      </c>
      <c r="F52" s="64">
        <v>94</v>
      </c>
      <c r="G52" s="64">
        <v>6</v>
      </c>
      <c r="H52" s="66">
        <v>38505</v>
      </c>
      <c r="I52" s="67">
        <f t="shared" si="21"/>
        <v>6</v>
      </c>
      <c r="J52" s="59">
        <f t="shared" si="22"/>
        <v>7</v>
      </c>
      <c r="K52" s="67">
        <f t="shared" si="23"/>
        <v>7</v>
      </c>
      <c r="L52" s="59">
        <f t="shared" si="24"/>
        <v>7</v>
      </c>
      <c r="M52" s="68">
        <f t="shared" si="25"/>
        <v>6.583333333333333</v>
      </c>
      <c r="N52" s="68">
        <f t="shared" si="26"/>
        <v>6.583333333333333</v>
      </c>
      <c r="O52" s="69">
        <f t="shared" si="27"/>
        <v>7.583333333333333</v>
      </c>
      <c r="P52" s="69">
        <f t="shared" si="28"/>
        <v>7.583333333333333</v>
      </c>
      <c r="Q52" s="65">
        <f t="shared" si="29"/>
        <v>10533.333333333332</v>
      </c>
      <c r="R52" s="65">
        <f t="shared" si="30"/>
        <v>12133.333333333332</v>
      </c>
      <c r="S52" s="70">
        <f t="shared" si="31"/>
        <v>1600</v>
      </c>
      <c r="T52" s="71">
        <f t="shared" si="32"/>
        <v>5466.666666666668</v>
      </c>
    </row>
    <row r="53" spans="1:20" s="9" customFormat="1" ht="16.5">
      <c r="A53" s="64">
        <v>26</v>
      </c>
      <c r="B53" s="64" t="s">
        <v>370</v>
      </c>
      <c r="C53" s="64">
        <v>1</v>
      </c>
      <c r="D53" s="65">
        <v>17500</v>
      </c>
      <c r="E53" s="64">
        <v>5</v>
      </c>
      <c r="F53" s="64">
        <v>94</v>
      </c>
      <c r="G53" s="64">
        <v>5</v>
      </c>
      <c r="H53" s="66">
        <v>38503</v>
      </c>
      <c r="I53" s="67">
        <f t="shared" si="21"/>
        <v>6</v>
      </c>
      <c r="J53" s="59">
        <f t="shared" si="22"/>
        <v>8</v>
      </c>
      <c r="K53" s="67">
        <f t="shared" si="23"/>
        <v>7</v>
      </c>
      <c r="L53" s="59">
        <f t="shared" si="24"/>
        <v>8</v>
      </c>
      <c r="M53" s="68">
        <f t="shared" si="25"/>
        <v>6.666666666666667</v>
      </c>
      <c r="N53" s="68">
        <f t="shared" si="26"/>
        <v>5</v>
      </c>
      <c r="O53" s="69">
        <f t="shared" si="27"/>
        <v>7.666666666666667</v>
      </c>
      <c r="P53" s="69">
        <f t="shared" si="28"/>
        <v>5</v>
      </c>
      <c r="Q53" s="65">
        <f t="shared" si="29"/>
        <v>17500</v>
      </c>
      <c r="R53" s="65">
        <f t="shared" si="30"/>
        <v>17500</v>
      </c>
      <c r="S53" s="70">
        <f t="shared" si="31"/>
        <v>0</v>
      </c>
      <c r="T53" s="71">
        <f t="shared" si="32"/>
        <v>0</v>
      </c>
    </row>
    <row r="54" spans="1:20" s="9" customFormat="1" ht="16.5">
      <c r="A54" s="56">
        <v>27</v>
      </c>
      <c r="B54" s="64" t="s">
        <v>370</v>
      </c>
      <c r="C54" s="64">
        <v>1</v>
      </c>
      <c r="D54" s="65">
        <v>17500</v>
      </c>
      <c r="E54" s="64">
        <v>5</v>
      </c>
      <c r="F54" s="64">
        <v>94</v>
      </c>
      <c r="G54" s="64">
        <v>5</v>
      </c>
      <c r="H54" s="66">
        <v>38503</v>
      </c>
      <c r="I54" s="67">
        <f t="shared" si="21"/>
        <v>6</v>
      </c>
      <c r="J54" s="59">
        <f t="shared" si="22"/>
        <v>8</v>
      </c>
      <c r="K54" s="67">
        <f t="shared" si="23"/>
        <v>7</v>
      </c>
      <c r="L54" s="59">
        <f t="shared" si="24"/>
        <v>8</v>
      </c>
      <c r="M54" s="68">
        <f t="shared" si="25"/>
        <v>6.666666666666667</v>
      </c>
      <c r="N54" s="68">
        <f t="shared" si="26"/>
        <v>5</v>
      </c>
      <c r="O54" s="69">
        <f t="shared" si="27"/>
        <v>7.666666666666667</v>
      </c>
      <c r="P54" s="69">
        <f t="shared" si="28"/>
        <v>5</v>
      </c>
      <c r="Q54" s="65">
        <f t="shared" si="29"/>
        <v>17500</v>
      </c>
      <c r="R54" s="65">
        <f t="shared" si="30"/>
        <v>17500</v>
      </c>
      <c r="S54" s="70">
        <f t="shared" si="31"/>
        <v>0</v>
      </c>
      <c r="T54" s="71">
        <f t="shared" si="32"/>
        <v>0</v>
      </c>
    </row>
    <row r="55" spans="1:20" s="9" customFormat="1" ht="16.5">
      <c r="A55" s="64">
        <v>28</v>
      </c>
      <c r="B55" s="64" t="s">
        <v>370</v>
      </c>
      <c r="C55" s="64">
        <v>1</v>
      </c>
      <c r="D55" s="65">
        <v>17500</v>
      </c>
      <c r="E55" s="64">
        <v>5</v>
      </c>
      <c r="F55" s="64">
        <v>94</v>
      </c>
      <c r="G55" s="64">
        <v>5</v>
      </c>
      <c r="H55" s="66">
        <v>38503</v>
      </c>
      <c r="I55" s="67">
        <f t="shared" si="21"/>
        <v>6</v>
      </c>
      <c r="J55" s="59">
        <f t="shared" si="22"/>
        <v>8</v>
      </c>
      <c r="K55" s="67">
        <f t="shared" si="23"/>
        <v>7</v>
      </c>
      <c r="L55" s="59">
        <f t="shared" si="24"/>
        <v>8</v>
      </c>
      <c r="M55" s="68">
        <f t="shared" si="25"/>
        <v>6.666666666666667</v>
      </c>
      <c r="N55" s="68">
        <f t="shared" si="26"/>
        <v>5</v>
      </c>
      <c r="O55" s="69">
        <f t="shared" si="27"/>
        <v>7.666666666666667</v>
      </c>
      <c r="P55" s="69">
        <f t="shared" si="28"/>
        <v>5</v>
      </c>
      <c r="Q55" s="65">
        <f t="shared" si="29"/>
        <v>17500</v>
      </c>
      <c r="R55" s="65">
        <f t="shared" si="30"/>
        <v>17500</v>
      </c>
      <c r="S55" s="70">
        <f t="shared" si="31"/>
        <v>0</v>
      </c>
      <c r="T55" s="71">
        <f t="shared" si="32"/>
        <v>0</v>
      </c>
    </row>
    <row r="56" spans="1:20" s="9" customFormat="1" ht="16.5">
      <c r="A56" s="56">
        <v>29</v>
      </c>
      <c r="B56" s="64" t="s">
        <v>370</v>
      </c>
      <c r="C56" s="64">
        <v>1</v>
      </c>
      <c r="D56" s="65">
        <v>17500</v>
      </c>
      <c r="E56" s="64">
        <v>5</v>
      </c>
      <c r="F56" s="64">
        <v>94</v>
      </c>
      <c r="G56" s="64">
        <v>5</v>
      </c>
      <c r="H56" s="66">
        <v>38503</v>
      </c>
      <c r="I56" s="67">
        <f t="shared" si="21"/>
        <v>6</v>
      </c>
      <c r="J56" s="59">
        <f t="shared" si="22"/>
        <v>8</v>
      </c>
      <c r="K56" s="67">
        <f t="shared" si="23"/>
        <v>7</v>
      </c>
      <c r="L56" s="59">
        <f t="shared" si="24"/>
        <v>8</v>
      </c>
      <c r="M56" s="68">
        <f t="shared" si="25"/>
        <v>6.666666666666667</v>
      </c>
      <c r="N56" s="68">
        <f t="shared" si="26"/>
        <v>5</v>
      </c>
      <c r="O56" s="69">
        <f t="shared" si="27"/>
        <v>7.666666666666667</v>
      </c>
      <c r="P56" s="69">
        <f t="shared" si="28"/>
        <v>5</v>
      </c>
      <c r="Q56" s="65">
        <f t="shared" si="29"/>
        <v>17500</v>
      </c>
      <c r="R56" s="65">
        <f t="shared" si="30"/>
        <v>17500</v>
      </c>
      <c r="S56" s="70">
        <f t="shared" si="31"/>
        <v>0</v>
      </c>
      <c r="T56" s="71">
        <f t="shared" si="32"/>
        <v>0</v>
      </c>
    </row>
    <row r="57" spans="1:20" s="9" customFormat="1" ht="16.5">
      <c r="A57" s="64">
        <v>30</v>
      </c>
      <c r="B57" s="64" t="s">
        <v>370</v>
      </c>
      <c r="C57" s="64">
        <v>1</v>
      </c>
      <c r="D57" s="65">
        <v>17500</v>
      </c>
      <c r="E57" s="64">
        <v>5</v>
      </c>
      <c r="F57" s="64">
        <v>94</v>
      </c>
      <c r="G57" s="64">
        <v>5</v>
      </c>
      <c r="H57" s="66">
        <v>38503</v>
      </c>
      <c r="I57" s="67">
        <f t="shared" si="21"/>
        <v>6</v>
      </c>
      <c r="J57" s="59">
        <f t="shared" si="22"/>
        <v>8</v>
      </c>
      <c r="K57" s="67">
        <f t="shared" si="23"/>
        <v>7</v>
      </c>
      <c r="L57" s="59">
        <f t="shared" si="24"/>
        <v>8</v>
      </c>
      <c r="M57" s="68">
        <f t="shared" si="25"/>
        <v>6.666666666666667</v>
      </c>
      <c r="N57" s="68">
        <f t="shared" si="26"/>
        <v>5</v>
      </c>
      <c r="O57" s="69">
        <f t="shared" si="27"/>
        <v>7.666666666666667</v>
      </c>
      <c r="P57" s="69">
        <f t="shared" si="28"/>
        <v>5</v>
      </c>
      <c r="Q57" s="65">
        <f t="shared" si="29"/>
        <v>17500</v>
      </c>
      <c r="R57" s="65">
        <f t="shared" si="30"/>
        <v>17500</v>
      </c>
      <c r="S57" s="70">
        <f t="shared" si="31"/>
        <v>0</v>
      </c>
      <c r="T57" s="71">
        <f t="shared" si="32"/>
        <v>0</v>
      </c>
    </row>
    <row r="58" spans="1:20" s="9" customFormat="1" ht="16.5">
      <c r="A58" s="56">
        <v>31</v>
      </c>
      <c r="B58" s="64" t="s">
        <v>371</v>
      </c>
      <c r="C58" s="64">
        <v>1</v>
      </c>
      <c r="D58" s="65">
        <v>12000</v>
      </c>
      <c r="E58" s="64">
        <v>5</v>
      </c>
      <c r="F58" s="64">
        <v>94</v>
      </c>
      <c r="G58" s="64">
        <v>5</v>
      </c>
      <c r="H58" s="66">
        <v>38491</v>
      </c>
      <c r="I58" s="67">
        <f t="shared" si="21"/>
        <v>6</v>
      </c>
      <c r="J58" s="59">
        <f t="shared" si="22"/>
        <v>8</v>
      </c>
      <c r="K58" s="67">
        <f t="shared" si="23"/>
        <v>7</v>
      </c>
      <c r="L58" s="59">
        <f t="shared" si="24"/>
        <v>8</v>
      </c>
      <c r="M58" s="68">
        <f t="shared" si="25"/>
        <v>6.666666666666667</v>
      </c>
      <c r="N58" s="68">
        <f t="shared" si="26"/>
        <v>5</v>
      </c>
      <c r="O58" s="69">
        <f t="shared" si="27"/>
        <v>7.666666666666667</v>
      </c>
      <c r="P58" s="69">
        <f t="shared" si="28"/>
        <v>5</v>
      </c>
      <c r="Q58" s="65">
        <f t="shared" si="29"/>
        <v>12000</v>
      </c>
      <c r="R58" s="65">
        <f t="shared" si="30"/>
        <v>12000</v>
      </c>
      <c r="S58" s="70">
        <f t="shared" si="31"/>
        <v>0</v>
      </c>
      <c r="T58" s="71">
        <f t="shared" si="32"/>
        <v>0</v>
      </c>
    </row>
    <row r="59" spans="1:20" s="9" customFormat="1" ht="16.5">
      <c r="A59" s="64">
        <v>32</v>
      </c>
      <c r="B59" s="64" t="s">
        <v>372</v>
      </c>
      <c r="C59" s="64">
        <v>1</v>
      </c>
      <c r="D59" s="65">
        <v>70000</v>
      </c>
      <c r="E59" s="64">
        <v>5</v>
      </c>
      <c r="F59" s="64">
        <v>94</v>
      </c>
      <c r="G59" s="64">
        <v>6</v>
      </c>
      <c r="H59" s="66">
        <v>38505</v>
      </c>
      <c r="I59" s="67">
        <f t="shared" si="21"/>
        <v>6</v>
      </c>
      <c r="J59" s="59">
        <f t="shared" si="22"/>
        <v>7</v>
      </c>
      <c r="K59" s="67">
        <f t="shared" si="23"/>
        <v>7</v>
      </c>
      <c r="L59" s="59">
        <f t="shared" si="24"/>
        <v>7</v>
      </c>
      <c r="M59" s="68">
        <f t="shared" si="25"/>
        <v>6.583333333333333</v>
      </c>
      <c r="N59" s="68">
        <f t="shared" si="26"/>
        <v>5</v>
      </c>
      <c r="O59" s="69">
        <f t="shared" si="27"/>
        <v>7.583333333333333</v>
      </c>
      <c r="P59" s="69">
        <f t="shared" si="28"/>
        <v>5</v>
      </c>
      <c r="Q59" s="65">
        <f t="shared" si="29"/>
        <v>70000</v>
      </c>
      <c r="R59" s="65">
        <f t="shared" si="30"/>
        <v>70000</v>
      </c>
      <c r="S59" s="70">
        <f t="shared" si="31"/>
        <v>0</v>
      </c>
      <c r="T59" s="71">
        <f t="shared" si="32"/>
        <v>0</v>
      </c>
    </row>
    <row r="60" spans="1:20" s="9" customFormat="1" ht="17.25" thickBot="1">
      <c r="A60" s="87">
        <v>33</v>
      </c>
      <c r="B60" s="72" t="s">
        <v>372</v>
      </c>
      <c r="C60" s="72">
        <v>1</v>
      </c>
      <c r="D60" s="45">
        <v>70000</v>
      </c>
      <c r="E60" s="72">
        <v>5</v>
      </c>
      <c r="F60" s="72">
        <v>94</v>
      </c>
      <c r="G60" s="72">
        <v>6</v>
      </c>
      <c r="H60" s="73">
        <v>38505</v>
      </c>
      <c r="I60" s="74">
        <f t="shared" si="21"/>
        <v>6</v>
      </c>
      <c r="J60" s="59">
        <f t="shared" si="22"/>
        <v>7</v>
      </c>
      <c r="K60" s="74">
        <f t="shared" si="23"/>
        <v>7</v>
      </c>
      <c r="L60" s="59">
        <f t="shared" si="24"/>
        <v>7</v>
      </c>
      <c r="M60" s="75">
        <f t="shared" si="25"/>
        <v>6.583333333333333</v>
      </c>
      <c r="N60" s="75">
        <f t="shared" si="26"/>
        <v>5</v>
      </c>
      <c r="O60" s="76">
        <f t="shared" si="27"/>
        <v>7.583333333333333</v>
      </c>
      <c r="P60" s="76">
        <f t="shared" si="28"/>
        <v>5</v>
      </c>
      <c r="Q60" s="45">
        <f t="shared" si="29"/>
        <v>70000</v>
      </c>
      <c r="R60" s="45">
        <f t="shared" si="30"/>
        <v>70000</v>
      </c>
      <c r="S60" s="77">
        <f t="shared" si="31"/>
        <v>0</v>
      </c>
      <c r="T60" s="78">
        <f t="shared" si="32"/>
        <v>0</v>
      </c>
    </row>
    <row r="61" spans="1:21" ht="24.75" customHeight="1" thickBot="1">
      <c r="A61" s="913" t="s">
        <v>373</v>
      </c>
      <c r="B61" s="913"/>
      <c r="C61" s="101"/>
      <c r="D61" s="108">
        <f>SUM(D62:D63)</f>
        <v>2474184</v>
      </c>
      <c r="E61" s="102"/>
      <c r="F61" s="102"/>
      <c r="G61" s="102"/>
      <c r="H61" s="103"/>
      <c r="I61" s="102"/>
      <c r="J61" s="102"/>
      <c r="K61" s="102"/>
      <c r="L61" s="102"/>
      <c r="M61" s="104"/>
      <c r="N61" s="104"/>
      <c r="O61" s="105"/>
      <c r="P61" s="105"/>
      <c r="Q61" s="106">
        <f>SUM(Q62:Q63)</f>
        <v>271472.9666666666</v>
      </c>
      <c r="R61" s="106">
        <f>SUM(R62:R64)</f>
        <v>321042.69999999995</v>
      </c>
      <c r="S61" s="107">
        <f>SUM(S62:S64)</f>
        <v>49569.73333333333</v>
      </c>
      <c r="T61" s="106">
        <f>SUM(T62:T63)</f>
        <v>2202711.033333333</v>
      </c>
      <c r="U61" s="126">
        <f>SUM(D64)</f>
        <v>600000</v>
      </c>
    </row>
    <row r="62" spans="1:20" ht="39.75" customHeight="1">
      <c r="A62" s="97">
        <v>1</v>
      </c>
      <c r="B62" s="98" t="s">
        <v>374</v>
      </c>
      <c r="C62" s="97">
        <v>1</v>
      </c>
      <c r="D62" s="57">
        <v>2320000</v>
      </c>
      <c r="E62" s="97">
        <v>60</v>
      </c>
      <c r="F62" s="99">
        <v>94</v>
      </c>
      <c r="G62" s="99">
        <v>6</v>
      </c>
      <c r="H62" s="58">
        <v>38519</v>
      </c>
      <c r="I62" s="59">
        <f>$I$2-F62</f>
        <v>6</v>
      </c>
      <c r="J62" s="59">
        <f>$J$2-G62+1</f>
        <v>7</v>
      </c>
      <c r="K62" s="59">
        <f>$K$2-F62</f>
        <v>7</v>
      </c>
      <c r="L62" s="59">
        <f>$L$2-G62+1</f>
        <v>7</v>
      </c>
      <c r="M62" s="60">
        <f>I62+J62/12</f>
        <v>6.583333333333333</v>
      </c>
      <c r="N62" s="60">
        <f>IF(M62&gt;E62,E62,M62)</f>
        <v>6.583333333333333</v>
      </c>
      <c r="O62" s="61">
        <f>K62+L62/12</f>
        <v>7.583333333333333</v>
      </c>
      <c r="P62" s="61">
        <f>IF(O62&gt;E62,E62,O62)</f>
        <v>7.583333333333333</v>
      </c>
      <c r="Q62" s="57">
        <f>(D62/E62)*N62</f>
        <v>254555.55555555553</v>
      </c>
      <c r="R62" s="57">
        <f>(D62/E62)*P62</f>
        <v>293222.2222222222</v>
      </c>
      <c r="S62" s="62">
        <f>R62-Q62</f>
        <v>38666.66666666666</v>
      </c>
      <c r="T62" s="100">
        <f>D62-Q62</f>
        <v>2065444.4444444445</v>
      </c>
    </row>
    <row r="63" spans="1:21" ht="39.75" customHeight="1">
      <c r="A63" s="85">
        <v>2</v>
      </c>
      <c r="B63" s="86" t="s">
        <v>374</v>
      </c>
      <c r="C63" s="36">
        <v>1</v>
      </c>
      <c r="D63" s="65">
        <v>154184</v>
      </c>
      <c r="E63" s="85">
        <v>60</v>
      </c>
      <c r="F63" s="36">
        <v>94</v>
      </c>
      <c r="G63" s="36">
        <v>6</v>
      </c>
      <c r="H63" s="66">
        <v>38519</v>
      </c>
      <c r="I63" s="67">
        <f>$I$2-F63</f>
        <v>6</v>
      </c>
      <c r="J63" s="67">
        <f>$J$2-G63+1</f>
        <v>7</v>
      </c>
      <c r="K63" s="67">
        <f>$K$2-F63</f>
        <v>7</v>
      </c>
      <c r="L63" s="59">
        <f>$L$2-G63+1</f>
        <v>7</v>
      </c>
      <c r="M63" s="68">
        <f>I63+J63/12</f>
        <v>6.583333333333333</v>
      </c>
      <c r="N63" s="68">
        <f>IF(M63&gt;E63,E63,M63)</f>
        <v>6.583333333333333</v>
      </c>
      <c r="O63" s="69">
        <f>K63+L63/12</f>
        <v>7.583333333333333</v>
      </c>
      <c r="P63" s="69">
        <f>IF(O63&gt;E63,E63,O63)</f>
        <v>7.583333333333333</v>
      </c>
      <c r="Q63" s="65">
        <f>(D63/E63)*N63</f>
        <v>16917.41111111111</v>
      </c>
      <c r="R63" s="65">
        <f>(D63/E63)*P63</f>
        <v>19487.144444444442</v>
      </c>
      <c r="S63" s="70">
        <f>R63-Q63</f>
        <v>2569.7333333333336</v>
      </c>
      <c r="T63" s="71">
        <f>D63-Q63</f>
        <v>137266.5888888889</v>
      </c>
      <c r="U63" s="112"/>
    </row>
    <row r="64" spans="1:20" ht="35.25">
      <c r="A64" s="113">
        <v>3</v>
      </c>
      <c r="B64" s="124" t="s">
        <v>431</v>
      </c>
      <c r="C64" s="125">
        <v>6</v>
      </c>
      <c r="D64" s="114">
        <v>600000</v>
      </c>
      <c r="E64" s="113">
        <v>60</v>
      </c>
      <c r="F64" s="125">
        <v>101</v>
      </c>
      <c r="G64" s="125">
        <v>3</v>
      </c>
      <c r="H64" s="115">
        <v>40969</v>
      </c>
      <c r="I64" s="122">
        <v>0</v>
      </c>
      <c r="J64" s="123">
        <v>0</v>
      </c>
      <c r="K64" s="116">
        <f>$K$2-F64</f>
        <v>0</v>
      </c>
      <c r="L64" s="117">
        <f>$L$2-G64+1</f>
        <v>10</v>
      </c>
      <c r="M64" s="122">
        <v>0</v>
      </c>
      <c r="N64" s="123">
        <v>0</v>
      </c>
      <c r="O64" s="118">
        <f>K64+L64/12</f>
        <v>0.8333333333333334</v>
      </c>
      <c r="P64" s="118">
        <f>IF(O64&gt;E64,E64,O64)</f>
        <v>0.8333333333333334</v>
      </c>
      <c r="Q64" s="114">
        <f>(D64/E64)*N64</f>
        <v>0</v>
      </c>
      <c r="R64" s="114">
        <f>(D64/E64)*P64</f>
        <v>8333.333333333334</v>
      </c>
      <c r="S64" s="119">
        <f>R64-Q64</f>
        <v>8333.333333333334</v>
      </c>
      <c r="T64" s="120">
        <v>0</v>
      </c>
    </row>
  </sheetData>
  <sheetProtection/>
  <mergeCells count="8">
    <mergeCell ref="A61:B61"/>
    <mergeCell ref="Q1:S1"/>
    <mergeCell ref="F1:H1"/>
    <mergeCell ref="A4:B4"/>
    <mergeCell ref="A27:B27"/>
    <mergeCell ref="I1:J1"/>
    <mergeCell ref="K1:L1"/>
    <mergeCell ref="M1:P1"/>
  </mergeCells>
  <printOptions/>
  <pageMargins left="0" right="0" top="0.3937007874015748" bottom="0.3937007874015748" header="0.5118110236220472" footer="0.5118110236220472"/>
  <pageSetup horizontalDpi="600" verticalDpi="600" orientation="landscape" paperSize="9" r:id="rId3"/>
  <legacyDrawing r:id="rId2"/>
</worksheet>
</file>

<file path=xl/worksheets/sheet26.xml><?xml version="1.0" encoding="utf-8"?>
<worksheet xmlns="http://schemas.openxmlformats.org/spreadsheetml/2006/main" xmlns:r="http://schemas.openxmlformats.org/officeDocument/2006/relationships">
  <dimension ref="A1:U83"/>
  <sheetViews>
    <sheetView zoomScalePageLayoutView="0" workbookViewId="0" topLeftCell="A25">
      <selection activeCell="D14" sqref="D14"/>
    </sheetView>
  </sheetViews>
  <sheetFormatPr defaultColWidth="9.00390625" defaultRowHeight="16.5"/>
  <cols>
    <col min="1" max="1" width="3.625" style="3" customWidth="1"/>
    <col min="2" max="2" width="5.625" style="3" customWidth="1"/>
    <col min="3" max="3" width="3.625" style="3" customWidth="1"/>
    <col min="4" max="4" width="9.625" style="6" customWidth="1"/>
    <col min="5" max="5" width="6.625" style="3" customWidth="1"/>
    <col min="6" max="6" width="5.125" style="3" customWidth="1"/>
    <col min="7" max="7" width="5.75390625" style="3" customWidth="1"/>
    <col min="8" max="8" width="8.625" style="79" customWidth="1"/>
    <col min="9" max="9" width="5.75390625" style="3" customWidth="1"/>
    <col min="10" max="10" width="4.625" style="3" customWidth="1"/>
    <col min="11" max="11" width="6.50390625" style="3" customWidth="1"/>
    <col min="12" max="12" width="4.625" style="3" customWidth="1"/>
    <col min="13" max="14" width="6.125" style="80" customWidth="1"/>
    <col min="15" max="16" width="6.125" style="81" customWidth="1"/>
    <col min="17" max="18" width="10.625" style="6" customWidth="1"/>
    <col min="19" max="19" width="12.50390625" style="3" customWidth="1"/>
    <col min="20" max="20" width="12.875" style="3" customWidth="1"/>
    <col min="21" max="21" width="12.75390625" style="3" bestFit="1" customWidth="1"/>
    <col min="22" max="16384" width="9.00390625" style="3" customWidth="1"/>
  </cols>
  <sheetData>
    <row r="1" spans="1:20" s="35" customFormat="1" ht="39.75" customHeight="1">
      <c r="A1" s="34" t="s">
        <v>240</v>
      </c>
      <c r="B1" s="34" t="s">
        <v>241</v>
      </c>
      <c r="C1" s="34" t="s">
        <v>80</v>
      </c>
      <c r="D1" s="82" t="s">
        <v>243</v>
      </c>
      <c r="E1" s="34" t="s">
        <v>244</v>
      </c>
      <c r="F1" s="917" t="s">
        <v>245</v>
      </c>
      <c r="G1" s="917"/>
      <c r="H1" s="917"/>
      <c r="I1" s="922" t="s">
        <v>246</v>
      </c>
      <c r="J1" s="927"/>
      <c r="K1" s="922" t="s">
        <v>246</v>
      </c>
      <c r="L1" s="927"/>
      <c r="M1" s="923" t="s">
        <v>247</v>
      </c>
      <c r="N1" s="924"/>
      <c r="O1" s="925"/>
      <c r="P1" s="927"/>
      <c r="Q1" s="914" t="s">
        <v>248</v>
      </c>
      <c r="R1" s="926"/>
      <c r="S1" s="927"/>
      <c r="T1" s="34"/>
    </row>
    <row r="2" spans="1:20" ht="16.5">
      <c r="A2" s="36"/>
      <c r="B2" s="36"/>
      <c r="C2" s="36"/>
      <c r="D2" s="37"/>
      <c r="E2" s="36"/>
      <c r="F2" s="38"/>
      <c r="G2" s="38"/>
      <c r="H2" s="38"/>
      <c r="I2" s="129">
        <v>101</v>
      </c>
      <c r="J2" s="132">
        <v>12</v>
      </c>
      <c r="K2" s="129">
        <v>102</v>
      </c>
      <c r="L2" s="132">
        <v>12</v>
      </c>
      <c r="M2" s="130" t="s">
        <v>466</v>
      </c>
      <c r="N2" s="130"/>
      <c r="O2" s="131" t="s">
        <v>467</v>
      </c>
      <c r="P2" s="131"/>
      <c r="Q2" s="130" t="s">
        <v>466</v>
      </c>
      <c r="R2" s="131" t="s">
        <v>468</v>
      </c>
      <c r="S2" s="133" t="s">
        <v>469</v>
      </c>
      <c r="T2" s="134" t="s">
        <v>470</v>
      </c>
    </row>
    <row r="3" spans="1:21" ht="17.25" thickBot="1">
      <c r="A3" s="44"/>
      <c r="B3" s="44"/>
      <c r="C3" s="44"/>
      <c r="D3" s="45">
        <f>D4+D45</f>
        <v>2680215</v>
      </c>
      <c r="E3" s="44"/>
      <c r="F3" s="44" t="s">
        <v>249</v>
      </c>
      <c r="G3" s="44" t="s">
        <v>250</v>
      </c>
      <c r="H3" s="46"/>
      <c r="I3" s="44" t="s">
        <v>249</v>
      </c>
      <c r="J3" s="44" t="s">
        <v>250</v>
      </c>
      <c r="K3" s="44" t="s">
        <v>249</v>
      </c>
      <c r="L3" s="44" t="s">
        <v>250</v>
      </c>
      <c r="M3" s="47"/>
      <c r="N3" s="47"/>
      <c r="O3" s="48"/>
      <c r="P3" s="48"/>
      <c r="Q3" s="77">
        <f>Q4+Q45+Q79</f>
        <v>2138777.394444444</v>
      </c>
      <c r="R3" s="77">
        <f>R4+R45+R79</f>
        <v>2387811.4055555556</v>
      </c>
      <c r="S3" s="77">
        <f>S4+S45+S79</f>
        <v>240708.6777777778</v>
      </c>
      <c r="T3" s="96">
        <f>T4+T45+T79</f>
        <v>2376165.6055555553</v>
      </c>
      <c r="U3" s="10" t="s">
        <v>472</v>
      </c>
    </row>
    <row r="4" spans="1:21" ht="17.25" thickBot="1">
      <c r="A4" s="918" t="s">
        <v>251</v>
      </c>
      <c r="B4" s="919"/>
      <c r="C4" s="49"/>
      <c r="D4" s="50">
        <f>SUM(D5:D44)</f>
        <v>1239370</v>
      </c>
      <c r="E4" s="49"/>
      <c r="F4" s="49"/>
      <c r="G4" s="49"/>
      <c r="H4" s="51"/>
      <c r="I4" s="49"/>
      <c r="J4" s="49"/>
      <c r="K4" s="49"/>
      <c r="L4" s="49"/>
      <c r="M4" s="52"/>
      <c r="N4" s="52" t="s">
        <v>252</v>
      </c>
      <c r="O4" s="53"/>
      <c r="P4" s="52" t="s">
        <v>252</v>
      </c>
      <c r="Q4" s="50">
        <f>SUM(Q5:Q44)</f>
        <v>406620.9444444443</v>
      </c>
      <c r="R4" s="50">
        <f>SUM(R5:R44)</f>
        <v>570009.5277777778</v>
      </c>
      <c r="S4" s="54">
        <f>SUM(S5:S44)+8</f>
        <v>163396.58333333334</v>
      </c>
      <c r="T4" s="55">
        <f>SUM(T5:T44)</f>
        <v>193293.05555555553</v>
      </c>
      <c r="U4" s="111">
        <f>SUM(D26:D28)</f>
        <v>46598</v>
      </c>
    </row>
    <row r="5" spans="1:20" s="9" customFormat="1" ht="16.5">
      <c r="A5" s="56">
        <v>1</v>
      </c>
      <c r="B5" s="56" t="s">
        <v>253</v>
      </c>
      <c r="C5" s="56">
        <v>1</v>
      </c>
      <c r="D5" s="57">
        <v>26200</v>
      </c>
      <c r="E5" s="56">
        <v>4</v>
      </c>
      <c r="F5" s="56">
        <v>93</v>
      </c>
      <c r="G5" s="56">
        <v>11</v>
      </c>
      <c r="H5" s="58">
        <v>38313</v>
      </c>
      <c r="I5" s="59">
        <f aca="true" t="shared" si="0" ref="I5:I19">$I$2-F5</f>
        <v>8</v>
      </c>
      <c r="J5" s="59">
        <f aca="true" t="shared" si="1" ref="J5:J20">$J$2-G5+1</f>
        <v>2</v>
      </c>
      <c r="K5" s="59">
        <f aca="true" t="shared" si="2" ref="K5:K29">$K$2-F5</f>
        <v>9</v>
      </c>
      <c r="L5" s="59">
        <f aca="true" t="shared" si="3" ref="L5:L43">$L$2-G5+1</f>
        <v>2</v>
      </c>
      <c r="M5" s="60">
        <f aca="true" t="shared" si="4" ref="M5:M44">I5+J5/12</f>
        <v>8.166666666666666</v>
      </c>
      <c r="N5" s="60">
        <f aca="true" t="shared" si="5" ref="N5:N43">IF(M5&gt;E5,E5,M5)</f>
        <v>4</v>
      </c>
      <c r="O5" s="61">
        <f aca="true" t="shared" si="6" ref="O5:O44">K5+L5/12</f>
        <v>9.166666666666666</v>
      </c>
      <c r="P5" s="61">
        <f aca="true" t="shared" si="7" ref="P5:P44">IF(O5&gt;E5,E5,O5)</f>
        <v>4</v>
      </c>
      <c r="Q5" s="57">
        <f aca="true" t="shared" si="8" ref="Q5:Q29">(D5/E5)*N5</f>
        <v>26200</v>
      </c>
      <c r="R5" s="57">
        <f aca="true" t="shared" si="9" ref="R5:R44">(D5/E5)*P5</f>
        <v>26200</v>
      </c>
      <c r="S5" s="62">
        <f>R5-Q5</f>
        <v>0</v>
      </c>
      <c r="T5" s="63">
        <f>D5-Q5</f>
        <v>0</v>
      </c>
    </row>
    <row r="6" spans="1:20" s="9" customFormat="1" ht="16.5">
      <c r="A6" s="64">
        <v>5</v>
      </c>
      <c r="B6" s="64" t="s">
        <v>253</v>
      </c>
      <c r="C6" s="64">
        <v>1</v>
      </c>
      <c r="D6" s="65">
        <v>18500</v>
      </c>
      <c r="E6" s="64">
        <v>4</v>
      </c>
      <c r="F6" s="64">
        <v>92</v>
      </c>
      <c r="G6" s="64">
        <v>10</v>
      </c>
      <c r="H6" s="66">
        <v>37917</v>
      </c>
      <c r="I6" s="67">
        <f t="shared" si="0"/>
        <v>9</v>
      </c>
      <c r="J6" s="59">
        <f t="shared" si="1"/>
        <v>3</v>
      </c>
      <c r="K6" s="67">
        <f t="shared" si="2"/>
        <v>10</v>
      </c>
      <c r="L6" s="59">
        <f t="shared" si="3"/>
        <v>3</v>
      </c>
      <c r="M6" s="68">
        <f t="shared" si="4"/>
        <v>9.25</v>
      </c>
      <c r="N6" s="68">
        <f t="shared" si="5"/>
        <v>4</v>
      </c>
      <c r="O6" s="69">
        <f t="shared" si="6"/>
        <v>10.25</v>
      </c>
      <c r="P6" s="69">
        <f t="shared" si="7"/>
        <v>4</v>
      </c>
      <c r="Q6" s="65">
        <f t="shared" si="8"/>
        <v>18500</v>
      </c>
      <c r="R6" s="65">
        <f t="shared" si="9"/>
        <v>18500</v>
      </c>
      <c r="S6" s="70">
        <f>R6-Q6</f>
        <v>0</v>
      </c>
      <c r="T6" s="71">
        <f aca="true" t="shared" si="10" ref="T6:T20">D6-Q6</f>
        <v>0</v>
      </c>
    </row>
    <row r="7" spans="1:20" s="9" customFormat="1" ht="16.5">
      <c r="A7" s="64">
        <v>6</v>
      </c>
      <c r="B7" s="64" t="s">
        <v>253</v>
      </c>
      <c r="C7" s="64">
        <v>1</v>
      </c>
      <c r="D7" s="65">
        <v>18000</v>
      </c>
      <c r="E7" s="64">
        <v>4</v>
      </c>
      <c r="F7" s="64">
        <v>93</v>
      </c>
      <c r="G7" s="64">
        <v>1</v>
      </c>
      <c r="H7" s="66">
        <v>38002</v>
      </c>
      <c r="I7" s="67">
        <f t="shared" si="0"/>
        <v>8</v>
      </c>
      <c r="J7" s="59">
        <f t="shared" si="1"/>
        <v>12</v>
      </c>
      <c r="K7" s="67">
        <f t="shared" si="2"/>
        <v>9</v>
      </c>
      <c r="L7" s="59">
        <f t="shared" si="3"/>
        <v>12</v>
      </c>
      <c r="M7" s="68">
        <f t="shared" si="4"/>
        <v>9</v>
      </c>
      <c r="N7" s="68">
        <f t="shared" si="5"/>
        <v>4</v>
      </c>
      <c r="O7" s="69">
        <f t="shared" si="6"/>
        <v>10</v>
      </c>
      <c r="P7" s="69">
        <f t="shared" si="7"/>
        <v>4</v>
      </c>
      <c r="Q7" s="65">
        <f t="shared" si="8"/>
        <v>18000</v>
      </c>
      <c r="R7" s="65">
        <f t="shared" si="9"/>
        <v>18000</v>
      </c>
      <c r="S7" s="70"/>
      <c r="T7" s="71">
        <f t="shared" si="10"/>
        <v>0</v>
      </c>
    </row>
    <row r="8" spans="1:20" s="9" customFormat="1" ht="16.5">
      <c r="A8" s="64">
        <v>7</v>
      </c>
      <c r="B8" s="64" t="s">
        <v>254</v>
      </c>
      <c r="C8" s="64">
        <v>1</v>
      </c>
      <c r="D8" s="65">
        <v>10500</v>
      </c>
      <c r="E8" s="64">
        <v>5</v>
      </c>
      <c r="F8" s="64">
        <v>91</v>
      </c>
      <c r="G8" s="64">
        <v>12</v>
      </c>
      <c r="H8" s="66">
        <v>37620</v>
      </c>
      <c r="I8" s="67">
        <f t="shared" si="0"/>
        <v>10</v>
      </c>
      <c r="J8" s="59">
        <f t="shared" si="1"/>
        <v>1</v>
      </c>
      <c r="K8" s="67">
        <f t="shared" si="2"/>
        <v>11</v>
      </c>
      <c r="L8" s="59">
        <f t="shared" si="3"/>
        <v>1</v>
      </c>
      <c r="M8" s="68">
        <f t="shared" si="4"/>
        <v>10.083333333333334</v>
      </c>
      <c r="N8" s="68">
        <f t="shared" si="5"/>
        <v>5</v>
      </c>
      <c r="O8" s="69">
        <f t="shared" si="6"/>
        <v>11.083333333333334</v>
      </c>
      <c r="P8" s="69">
        <f t="shared" si="7"/>
        <v>5</v>
      </c>
      <c r="Q8" s="65">
        <f t="shared" si="8"/>
        <v>10500</v>
      </c>
      <c r="R8" s="65">
        <f t="shared" si="9"/>
        <v>10500</v>
      </c>
      <c r="S8" s="70">
        <f aca="true" t="shared" si="11" ref="S8:S44">R8-Q8</f>
        <v>0</v>
      </c>
      <c r="T8" s="71">
        <f t="shared" si="10"/>
        <v>0</v>
      </c>
    </row>
    <row r="9" spans="1:20" s="9" customFormat="1" ht="16.5">
      <c r="A9" s="64">
        <v>8</v>
      </c>
      <c r="B9" s="64" t="s">
        <v>255</v>
      </c>
      <c r="C9" s="64">
        <v>1</v>
      </c>
      <c r="D9" s="65">
        <v>27500</v>
      </c>
      <c r="E9" s="64">
        <v>5</v>
      </c>
      <c r="F9" s="64">
        <v>94</v>
      </c>
      <c r="G9" s="64">
        <v>4</v>
      </c>
      <c r="H9" s="66">
        <v>38461</v>
      </c>
      <c r="I9" s="67">
        <f t="shared" si="0"/>
        <v>7</v>
      </c>
      <c r="J9" s="59">
        <f t="shared" si="1"/>
        <v>9</v>
      </c>
      <c r="K9" s="67">
        <f t="shared" si="2"/>
        <v>8</v>
      </c>
      <c r="L9" s="59">
        <f t="shared" si="3"/>
        <v>9</v>
      </c>
      <c r="M9" s="68">
        <f t="shared" si="4"/>
        <v>7.75</v>
      </c>
      <c r="N9" s="68">
        <f t="shared" si="5"/>
        <v>5</v>
      </c>
      <c r="O9" s="69">
        <f t="shared" si="6"/>
        <v>8.75</v>
      </c>
      <c r="P9" s="69">
        <f t="shared" si="7"/>
        <v>5</v>
      </c>
      <c r="Q9" s="65">
        <f t="shared" si="8"/>
        <v>27500</v>
      </c>
      <c r="R9" s="65">
        <f t="shared" si="9"/>
        <v>27500</v>
      </c>
      <c r="S9" s="70">
        <f t="shared" si="11"/>
        <v>0</v>
      </c>
      <c r="T9" s="71">
        <f t="shared" si="10"/>
        <v>0</v>
      </c>
    </row>
    <row r="10" spans="1:20" s="9" customFormat="1" ht="16.5">
      <c r="A10" s="64">
        <v>9</v>
      </c>
      <c r="B10" s="64" t="s">
        <v>256</v>
      </c>
      <c r="C10" s="64">
        <v>1</v>
      </c>
      <c r="D10" s="65">
        <v>31000</v>
      </c>
      <c r="E10" s="64">
        <v>5</v>
      </c>
      <c r="F10" s="64">
        <v>93</v>
      </c>
      <c r="G10" s="64">
        <v>10</v>
      </c>
      <c r="H10" s="66">
        <v>38267</v>
      </c>
      <c r="I10" s="67">
        <f t="shared" si="0"/>
        <v>8</v>
      </c>
      <c r="J10" s="59">
        <f t="shared" si="1"/>
        <v>3</v>
      </c>
      <c r="K10" s="67">
        <f t="shared" si="2"/>
        <v>9</v>
      </c>
      <c r="L10" s="59">
        <f t="shared" si="3"/>
        <v>3</v>
      </c>
      <c r="M10" s="68">
        <f t="shared" si="4"/>
        <v>8.25</v>
      </c>
      <c r="N10" s="68">
        <f t="shared" si="5"/>
        <v>5</v>
      </c>
      <c r="O10" s="69">
        <f t="shared" si="6"/>
        <v>9.25</v>
      </c>
      <c r="P10" s="69">
        <f t="shared" si="7"/>
        <v>5</v>
      </c>
      <c r="Q10" s="65">
        <f t="shared" si="8"/>
        <v>31000</v>
      </c>
      <c r="R10" s="65">
        <f t="shared" si="9"/>
        <v>31000</v>
      </c>
      <c r="S10" s="70">
        <f t="shared" si="11"/>
        <v>0</v>
      </c>
      <c r="T10" s="71">
        <f t="shared" si="10"/>
        <v>0</v>
      </c>
    </row>
    <row r="11" spans="1:20" s="9" customFormat="1" ht="16.5">
      <c r="A11" s="72">
        <v>10</v>
      </c>
      <c r="B11" s="72" t="s">
        <v>257</v>
      </c>
      <c r="C11" s="72">
        <v>1</v>
      </c>
      <c r="D11" s="45">
        <v>14000</v>
      </c>
      <c r="E11" s="72">
        <v>8</v>
      </c>
      <c r="F11" s="72">
        <v>93</v>
      </c>
      <c r="G11" s="72">
        <v>10</v>
      </c>
      <c r="H11" s="73">
        <v>38271</v>
      </c>
      <c r="I11" s="74">
        <f t="shared" si="0"/>
        <v>8</v>
      </c>
      <c r="J11" s="59">
        <f t="shared" si="1"/>
        <v>3</v>
      </c>
      <c r="K11" s="74">
        <f t="shared" si="2"/>
        <v>9</v>
      </c>
      <c r="L11" s="59">
        <f t="shared" si="3"/>
        <v>3</v>
      </c>
      <c r="M11" s="75">
        <f t="shared" si="4"/>
        <v>8.25</v>
      </c>
      <c r="N11" s="75">
        <f t="shared" si="5"/>
        <v>8</v>
      </c>
      <c r="O11" s="76">
        <f t="shared" si="6"/>
        <v>9.25</v>
      </c>
      <c r="P11" s="76">
        <f t="shared" si="7"/>
        <v>8</v>
      </c>
      <c r="Q11" s="45">
        <f t="shared" si="8"/>
        <v>14000</v>
      </c>
      <c r="R11" s="45">
        <f t="shared" si="9"/>
        <v>14000</v>
      </c>
      <c r="S11" s="77">
        <f t="shared" si="11"/>
        <v>0</v>
      </c>
      <c r="T11" s="78">
        <f t="shared" si="10"/>
        <v>0</v>
      </c>
    </row>
    <row r="12" spans="1:20" s="9" customFormat="1" ht="16.5">
      <c r="A12" s="64">
        <v>11</v>
      </c>
      <c r="B12" s="64" t="s">
        <v>258</v>
      </c>
      <c r="C12" s="64">
        <v>1</v>
      </c>
      <c r="D12" s="65">
        <v>75514</v>
      </c>
      <c r="E12" s="64">
        <v>5</v>
      </c>
      <c r="F12" s="64">
        <v>91</v>
      </c>
      <c r="G12" s="64">
        <v>12</v>
      </c>
      <c r="H12" s="66">
        <v>37620</v>
      </c>
      <c r="I12" s="67">
        <f t="shared" si="0"/>
        <v>10</v>
      </c>
      <c r="J12" s="59">
        <f t="shared" si="1"/>
        <v>1</v>
      </c>
      <c r="K12" s="67">
        <f t="shared" si="2"/>
        <v>11</v>
      </c>
      <c r="L12" s="59">
        <f t="shared" si="3"/>
        <v>1</v>
      </c>
      <c r="M12" s="68">
        <f t="shared" si="4"/>
        <v>10.083333333333334</v>
      </c>
      <c r="N12" s="68">
        <f t="shared" si="5"/>
        <v>5</v>
      </c>
      <c r="O12" s="69">
        <f t="shared" si="6"/>
        <v>11.083333333333334</v>
      </c>
      <c r="P12" s="69">
        <f t="shared" si="7"/>
        <v>5</v>
      </c>
      <c r="Q12" s="65">
        <f t="shared" si="8"/>
        <v>75514</v>
      </c>
      <c r="R12" s="65">
        <f t="shared" si="9"/>
        <v>75514</v>
      </c>
      <c r="S12" s="77">
        <f t="shared" si="11"/>
        <v>0</v>
      </c>
      <c r="T12" s="78">
        <f t="shared" si="10"/>
        <v>0</v>
      </c>
    </row>
    <row r="13" spans="1:20" s="9" customFormat="1" ht="16.5">
      <c r="A13" s="64">
        <v>12</v>
      </c>
      <c r="B13" s="64" t="s">
        <v>259</v>
      </c>
      <c r="C13" s="85">
        <v>1</v>
      </c>
      <c r="D13" s="37">
        <v>97700</v>
      </c>
      <c r="E13" s="85">
        <v>8</v>
      </c>
      <c r="F13" s="85">
        <v>96</v>
      </c>
      <c r="G13" s="85">
        <v>11</v>
      </c>
      <c r="H13" s="66">
        <v>39415</v>
      </c>
      <c r="I13" s="67">
        <f t="shared" si="0"/>
        <v>5</v>
      </c>
      <c r="J13" s="67">
        <f t="shared" si="1"/>
        <v>2</v>
      </c>
      <c r="K13" s="67">
        <f t="shared" si="2"/>
        <v>6</v>
      </c>
      <c r="L13" s="67">
        <f t="shared" si="3"/>
        <v>2</v>
      </c>
      <c r="M13" s="68">
        <f t="shared" si="4"/>
        <v>5.166666666666667</v>
      </c>
      <c r="N13" s="68">
        <f t="shared" si="5"/>
        <v>5.166666666666667</v>
      </c>
      <c r="O13" s="69">
        <f t="shared" si="6"/>
        <v>6.166666666666667</v>
      </c>
      <c r="P13" s="69">
        <f t="shared" si="7"/>
        <v>6.166666666666667</v>
      </c>
      <c r="Q13" s="65">
        <f t="shared" si="8"/>
        <v>63097.91666666667</v>
      </c>
      <c r="R13" s="65">
        <f t="shared" si="9"/>
        <v>75310.41666666667</v>
      </c>
      <c r="S13" s="77">
        <f t="shared" si="11"/>
        <v>12212.5</v>
      </c>
      <c r="T13" s="78">
        <f t="shared" si="10"/>
        <v>34602.08333333333</v>
      </c>
    </row>
    <row r="14" spans="1:20" s="9" customFormat="1" ht="16.5">
      <c r="A14" s="64">
        <v>13</v>
      </c>
      <c r="B14" s="64" t="s">
        <v>79</v>
      </c>
      <c r="C14" s="64">
        <v>1</v>
      </c>
      <c r="D14" s="65">
        <v>43000</v>
      </c>
      <c r="E14" s="64">
        <v>8</v>
      </c>
      <c r="F14" s="64">
        <v>97</v>
      </c>
      <c r="G14" s="64">
        <v>6</v>
      </c>
      <c r="H14" s="66">
        <v>39609</v>
      </c>
      <c r="I14" s="67">
        <f t="shared" si="0"/>
        <v>4</v>
      </c>
      <c r="J14" s="67">
        <f t="shared" si="1"/>
        <v>7</v>
      </c>
      <c r="K14" s="67">
        <f t="shared" si="2"/>
        <v>5</v>
      </c>
      <c r="L14" s="67">
        <f t="shared" si="3"/>
        <v>7</v>
      </c>
      <c r="M14" s="68">
        <f t="shared" si="4"/>
        <v>4.583333333333333</v>
      </c>
      <c r="N14" s="68">
        <f t="shared" si="5"/>
        <v>4.583333333333333</v>
      </c>
      <c r="O14" s="69">
        <f t="shared" si="6"/>
        <v>5.583333333333333</v>
      </c>
      <c r="P14" s="69">
        <f t="shared" si="7"/>
        <v>5.583333333333333</v>
      </c>
      <c r="Q14" s="65">
        <f t="shared" si="8"/>
        <v>24635.416666666664</v>
      </c>
      <c r="R14" s="65">
        <f t="shared" si="9"/>
        <v>30010.416666666664</v>
      </c>
      <c r="S14" s="70">
        <f t="shared" si="11"/>
        <v>5375</v>
      </c>
      <c r="T14" s="71">
        <f t="shared" si="10"/>
        <v>18364.583333333336</v>
      </c>
    </row>
    <row r="15" spans="1:20" s="9" customFormat="1" ht="16.5">
      <c r="A15" s="64">
        <v>14</v>
      </c>
      <c r="B15" s="56" t="s">
        <v>253</v>
      </c>
      <c r="C15" s="56">
        <v>1</v>
      </c>
      <c r="D15" s="57">
        <v>27000</v>
      </c>
      <c r="E15" s="56">
        <v>4</v>
      </c>
      <c r="F15" s="56">
        <v>98</v>
      </c>
      <c r="G15" s="56">
        <v>9</v>
      </c>
      <c r="H15" s="66">
        <v>40086</v>
      </c>
      <c r="I15" s="59">
        <f t="shared" si="0"/>
        <v>3</v>
      </c>
      <c r="J15" s="59">
        <f t="shared" si="1"/>
        <v>4</v>
      </c>
      <c r="K15" s="59">
        <f t="shared" si="2"/>
        <v>4</v>
      </c>
      <c r="L15" s="59">
        <f t="shared" si="3"/>
        <v>4</v>
      </c>
      <c r="M15" s="60">
        <f t="shared" si="4"/>
        <v>3.3333333333333335</v>
      </c>
      <c r="N15" s="60">
        <f t="shared" si="5"/>
        <v>3.3333333333333335</v>
      </c>
      <c r="O15" s="61">
        <f t="shared" si="6"/>
        <v>4.333333333333333</v>
      </c>
      <c r="P15" s="61">
        <f t="shared" si="7"/>
        <v>4</v>
      </c>
      <c r="Q15" s="57">
        <f t="shared" si="8"/>
        <v>22500</v>
      </c>
      <c r="R15" s="57">
        <f t="shared" si="9"/>
        <v>27000</v>
      </c>
      <c r="S15" s="62">
        <f t="shared" si="11"/>
        <v>4500</v>
      </c>
      <c r="T15" s="63">
        <f t="shared" si="10"/>
        <v>4500</v>
      </c>
    </row>
    <row r="16" spans="1:20" s="9" customFormat="1" ht="16.5">
      <c r="A16" s="64">
        <v>15</v>
      </c>
      <c r="B16" s="64" t="s">
        <v>253</v>
      </c>
      <c r="C16" s="64">
        <v>1</v>
      </c>
      <c r="D16" s="65">
        <v>27000</v>
      </c>
      <c r="E16" s="64">
        <v>4</v>
      </c>
      <c r="F16" s="64">
        <v>98</v>
      </c>
      <c r="G16" s="64">
        <v>9</v>
      </c>
      <c r="H16" s="66">
        <v>40086</v>
      </c>
      <c r="I16" s="67">
        <f t="shared" si="0"/>
        <v>3</v>
      </c>
      <c r="J16" s="59">
        <f t="shared" si="1"/>
        <v>4</v>
      </c>
      <c r="K16" s="67">
        <f t="shared" si="2"/>
        <v>4</v>
      </c>
      <c r="L16" s="59">
        <f t="shared" si="3"/>
        <v>4</v>
      </c>
      <c r="M16" s="68">
        <f t="shared" si="4"/>
        <v>3.3333333333333335</v>
      </c>
      <c r="N16" s="68">
        <f t="shared" si="5"/>
        <v>3.3333333333333335</v>
      </c>
      <c r="O16" s="69">
        <f t="shared" si="6"/>
        <v>4.333333333333333</v>
      </c>
      <c r="P16" s="69">
        <f t="shared" si="7"/>
        <v>4</v>
      </c>
      <c r="Q16" s="65">
        <f t="shared" si="8"/>
        <v>22500</v>
      </c>
      <c r="R16" s="65">
        <f t="shared" si="9"/>
        <v>27000</v>
      </c>
      <c r="S16" s="70">
        <f t="shared" si="11"/>
        <v>4500</v>
      </c>
      <c r="T16" s="71">
        <f t="shared" si="10"/>
        <v>4500</v>
      </c>
    </row>
    <row r="17" spans="1:20" s="9" customFormat="1" ht="16.5">
      <c r="A17" s="64">
        <v>16</v>
      </c>
      <c r="B17" s="64" t="s">
        <v>253</v>
      </c>
      <c r="C17" s="64">
        <v>1</v>
      </c>
      <c r="D17" s="65">
        <v>27000</v>
      </c>
      <c r="E17" s="64">
        <v>4</v>
      </c>
      <c r="F17" s="64">
        <v>98</v>
      </c>
      <c r="G17" s="64">
        <v>9</v>
      </c>
      <c r="H17" s="66">
        <v>40086</v>
      </c>
      <c r="I17" s="67">
        <f t="shared" si="0"/>
        <v>3</v>
      </c>
      <c r="J17" s="59">
        <f t="shared" si="1"/>
        <v>4</v>
      </c>
      <c r="K17" s="67">
        <f t="shared" si="2"/>
        <v>4</v>
      </c>
      <c r="L17" s="59">
        <f t="shared" si="3"/>
        <v>4</v>
      </c>
      <c r="M17" s="68">
        <f t="shared" si="4"/>
        <v>3.3333333333333335</v>
      </c>
      <c r="N17" s="68">
        <f t="shared" si="5"/>
        <v>3.3333333333333335</v>
      </c>
      <c r="O17" s="69">
        <f t="shared" si="6"/>
        <v>4.333333333333333</v>
      </c>
      <c r="P17" s="69">
        <f t="shared" si="7"/>
        <v>4</v>
      </c>
      <c r="Q17" s="65">
        <f t="shared" si="8"/>
        <v>22500</v>
      </c>
      <c r="R17" s="65">
        <f t="shared" si="9"/>
        <v>27000</v>
      </c>
      <c r="S17" s="70">
        <f t="shared" si="11"/>
        <v>4500</v>
      </c>
      <c r="T17" s="71">
        <f t="shared" si="10"/>
        <v>4500</v>
      </c>
    </row>
    <row r="18" spans="1:20" s="9" customFormat="1" ht="16.5">
      <c r="A18" s="64">
        <v>17</v>
      </c>
      <c r="B18" s="64" t="s">
        <v>284</v>
      </c>
      <c r="C18" s="64">
        <v>1</v>
      </c>
      <c r="D18" s="65">
        <v>12500</v>
      </c>
      <c r="E18" s="64">
        <v>6</v>
      </c>
      <c r="F18" s="64">
        <v>99</v>
      </c>
      <c r="G18" s="64">
        <v>12</v>
      </c>
      <c r="H18" s="66">
        <v>40543</v>
      </c>
      <c r="I18" s="67">
        <f t="shared" si="0"/>
        <v>2</v>
      </c>
      <c r="J18" s="59">
        <f t="shared" si="1"/>
        <v>1</v>
      </c>
      <c r="K18" s="67">
        <f t="shared" si="2"/>
        <v>3</v>
      </c>
      <c r="L18" s="59">
        <f t="shared" si="3"/>
        <v>1</v>
      </c>
      <c r="M18" s="68">
        <f t="shared" si="4"/>
        <v>2.0833333333333335</v>
      </c>
      <c r="N18" s="68">
        <f t="shared" si="5"/>
        <v>2.0833333333333335</v>
      </c>
      <c r="O18" s="69">
        <f t="shared" si="6"/>
        <v>3.0833333333333335</v>
      </c>
      <c r="P18" s="69">
        <f t="shared" si="7"/>
        <v>3.0833333333333335</v>
      </c>
      <c r="Q18" s="65">
        <f t="shared" si="8"/>
        <v>4340.277777777778</v>
      </c>
      <c r="R18" s="65">
        <f t="shared" si="9"/>
        <v>6423.611111111112</v>
      </c>
      <c r="S18" s="70">
        <f t="shared" si="11"/>
        <v>2083.333333333334</v>
      </c>
      <c r="T18" s="71">
        <f t="shared" si="10"/>
        <v>8159.722222222222</v>
      </c>
    </row>
    <row r="19" spans="1:20" s="9" customFormat="1" ht="16.5">
      <c r="A19" s="64">
        <v>18</v>
      </c>
      <c r="B19" s="64" t="s">
        <v>284</v>
      </c>
      <c r="C19" s="64">
        <v>1</v>
      </c>
      <c r="D19" s="65">
        <v>12500</v>
      </c>
      <c r="E19" s="64">
        <v>6</v>
      </c>
      <c r="F19" s="64">
        <v>99</v>
      </c>
      <c r="G19" s="64">
        <v>12</v>
      </c>
      <c r="H19" s="66">
        <v>40543</v>
      </c>
      <c r="I19" s="67">
        <f t="shared" si="0"/>
        <v>2</v>
      </c>
      <c r="J19" s="59">
        <f t="shared" si="1"/>
        <v>1</v>
      </c>
      <c r="K19" s="67">
        <f t="shared" si="2"/>
        <v>3</v>
      </c>
      <c r="L19" s="59">
        <f t="shared" si="3"/>
        <v>1</v>
      </c>
      <c r="M19" s="68">
        <f t="shared" si="4"/>
        <v>2.0833333333333335</v>
      </c>
      <c r="N19" s="68">
        <f t="shared" si="5"/>
        <v>2.0833333333333335</v>
      </c>
      <c r="O19" s="69">
        <f t="shared" si="6"/>
        <v>3.0833333333333335</v>
      </c>
      <c r="P19" s="69">
        <f t="shared" si="7"/>
        <v>3.0833333333333335</v>
      </c>
      <c r="Q19" s="65">
        <f t="shared" si="8"/>
        <v>4340.277777777778</v>
      </c>
      <c r="R19" s="65">
        <f t="shared" si="9"/>
        <v>6423.611111111112</v>
      </c>
      <c r="S19" s="70">
        <f t="shared" si="11"/>
        <v>2083.333333333334</v>
      </c>
      <c r="T19" s="71">
        <f t="shared" si="10"/>
        <v>8159.722222222222</v>
      </c>
    </row>
    <row r="20" spans="1:20" s="9" customFormat="1" ht="15.75" customHeight="1">
      <c r="A20" s="64">
        <v>19</v>
      </c>
      <c r="B20" s="64" t="s">
        <v>284</v>
      </c>
      <c r="C20" s="64">
        <v>1</v>
      </c>
      <c r="D20" s="65">
        <v>12500</v>
      </c>
      <c r="E20" s="64">
        <v>6</v>
      </c>
      <c r="F20" s="64">
        <v>99</v>
      </c>
      <c r="G20" s="64">
        <v>12</v>
      </c>
      <c r="H20" s="66">
        <v>40543</v>
      </c>
      <c r="I20" s="67">
        <f aca="true" t="shared" si="12" ref="I20:I26">$I$2-F20</f>
        <v>2</v>
      </c>
      <c r="J20" s="59">
        <f t="shared" si="1"/>
        <v>1</v>
      </c>
      <c r="K20" s="67">
        <f t="shared" si="2"/>
        <v>3</v>
      </c>
      <c r="L20" s="59">
        <f t="shared" si="3"/>
        <v>1</v>
      </c>
      <c r="M20" s="68">
        <f t="shared" si="4"/>
        <v>2.0833333333333335</v>
      </c>
      <c r="N20" s="68">
        <f t="shared" si="5"/>
        <v>2.0833333333333335</v>
      </c>
      <c r="O20" s="69">
        <f t="shared" si="6"/>
        <v>3.0833333333333335</v>
      </c>
      <c r="P20" s="69">
        <f t="shared" si="7"/>
        <v>3.0833333333333335</v>
      </c>
      <c r="Q20" s="65">
        <f t="shared" si="8"/>
        <v>4340.277777777778</v>
      </c>
      <c r="R20" s="65">
        <f t="shared" si="9"/>
        <v>6423.611111111112</v>
      </c>
      <c r="S20" s="70">
        <f t="shared" si="11"/>
        <v>2083.333333333334</v>
      </c>
      <c r="T20" s="71">
        <f t="shared" si="10"/>
        <v>8159.722222222222</v>
      </c>
    </row>
    <row r="21" spans="1:20" s="160" customFormat="1" ht="15.75" customHeight="1">
      <c r="A21" s="151">
        <v>20</v>
      </c>
      <c r="B21" s="151" t="s">
        <v>284</v>
      </c>
      <c r="C21" s="151">
        <v>1</v>
      </c>
      <c r="D21" s="152">
        <v>19900</v>
      </c>
      <c r="E21" s="151">
        <v>6</v>
      </c>
      <c r="F21" s="151">
        <v>101</v>
      </c>
      <c r="G21" s="151">
        <v>3</v>
      </c>
      <c r="H21" s="153">
        <v>40969</v>
      </c>
      <c r="I21" s="154">
        <f t="shared" si="12"/>
        <v>0</v>
      </c>
      <c r="J21" s="155">
        <f aca="true" t="shared" si="13" ref="J21:J26">$J$2-G21+1</f>
        <v>10</v>
      </c>
      <c r="K21" s="154">
        <f aca="true" t="shared" si="14" ref="K21:K26">$K$2-F21</f>
        <v>1</v>
      </c>
      <c r="L21" s="155">
        <f aca="true" t="shared" si="15" ref="L21:L26">$L$2-G21+1</f>
        <v>10</v>
      </c>
      <c r="M21" s="156">
        <f aca="true" t="shared" si="16" ref="M21:M26">I21+J21/12</f>
        <v>0.8333333333333334</v>
      </c>
      <c r="N21" s="156">
        <f aca="true" t="shared" si="17" ref="N21:N26">IF(M21&gt;E21,E21,M21)</f>
        <v>0.8333333333333334</v>
      </c>
      <c r="O21" s="157">
        <f aca="true" t="shared" si="18" ref="O21:O26">K21+L21/12</f>
        <v>1.8333333333333335</v>
      </c>
      <c r="P21" s="157">
        <f aca="true" t="shared" si="19" ref="P21:P26">IF(O21&gt;E21,E21,O21)</f>
        <v>1.8333333333333335</v>
      </c>
      <c r="Q21" s="152">
        <f aca="true" t="shared" si="20" ref="Q21:Q26">(D21/E21)*N21</f>
        <v>2763.8888888888887</v>
      </c>
      <c r="R21" s="152">
        <f aca="true" t="shared" si="21" ref="R21:R26">(D21/E21)*P21</f>
        <v>6080.555555555556</v>
      </c>
      <c r="S21" s="158">
        <f aca="true" t="shared" si="22" ref="S21:S26">R21-Q21</f>
        <v>3316.666666666667</v>
      </c>
      <c r="T21" s="159">
        <f aca="true" t="shared" si="23" ref="T21:T26">D21-Q21</f>
        <v>17136.11111111111</v>
      </c>
    </row>
    <row r="22" spans="1:20" s="160" customFormat="1" ht="15.75" customHeight="1">
      <c r="A22" s="151">
        <v>21</v>
      </c>
      <c r="B22" s="151" t="s">
        <v>284</v>
      </c>
      <c r="C22" s="151">
        <v>1</v>
      </c>
      <c r="D22" s="152">
        <v>19900</v>
      </c>
      <c r="E22" s="151">
        <v>6</v>
      </c>
      <c r="F22" s="151">
        <v>101</v>
      </c>
      <c r="G22" s="151">
        <v>3</v>
      </c>
      <c r="H22" s="153">
        <v>40969</v>
      </c>
      <c r="I22" s="154">
        <f t="shared" si="12"/>
        <v>0</v>
      </c>
      <c r="J22" s="155">
        <f t="shared" si="13"/>
        <v>10</v>
      </c>
      <c r="K22" s="154">
        <f t="shared" si="14"/>
        <v>1</v>
      </c>
      <c r="L22" s="155">
        <f t="shared" si="15"/>
        <v>10</v>
      </c>
      <c r="M22" s="156">
        <f t="shared" si="16"/>
        <v>0.8333333333333334</v>
      </c>
      <c r="N22" s="156">
        <f t="shared" si="17"/>
        <v>0.8333333333333334</v>
      </c>
      <c r="O22" s="157">
        <f t="shared" si="18"/>
        <v>1.8333333333333335</v>
      </c>
      <c r="P22" s="157">
        <f t="shared" si="19"/>
        <v>1.8333333333333335</v>
      </c>
      <c r="Q22" s="152">
        <f t="shared" si="20"/>
        <v>2763.8888888888887</v>
      </c>
      <c r="R22" s="152">
        <f t="shared" si="21"/>
        <v>6080.555555555556</v>
      </c>
      <c r="S22" s="158">
        <f t="shared" si="22"/>
        <v>3316.666666666667</v>
      </c>
      <c r="T22" s="159">
        <f t="shared" si="23"/>
        <v>17136.11111111111</v>
      </c>
    </row>
    <row r="23" spans="1:20" s="160" customFormat="1" ht="15.75" customHeight="1">
      <c r="A23" s="151">
        <v>22</v>
      </c>
      <c r="B23" s="151" t="s">
        <v>284</v>
      </c>
      <c r="C23" s="151">
        <v>1</v>
      </c>
      <c r="D23" s="152">
        <v>19900</v>
      </c>
      <c r="E23" s="151">
        <v>6</v>
      </c>
      <c r="F23" s="151">
        <v>101</v>
      </c>
      <c r="G23" s="151">
        <v>3</v>
      </c>
      <c r="H23" s="153">
        <v>40969</v>
      </c>
      <c r="I23" s="154">
        <f t="shared" si="12"/>
        <v>0</v>
      </c>
      <c r="J23" s="155">
        <f t="shared" si="13"/>
        <v>10</v>
      </c>
      <c r="K23" s="154">
        <f t="shared" si="14"/>
        <v>1</v>
      </c>
      <c r="L23" s="155">
        <f t="shared" si="15"/>
        <v>10</v>
      </c>
      <c r="M23" s="156">
        <f t="shared" si="16"/>
        <v>0.8333333333333334</v>
      </c>
      <c r="N23" s="156">
        <f t="shared" si="17"/>
        <v>0.8333333333333334</v>
      </c>
      <c r="O23" s="157">
        <f t="shared" si="18"/>
        <v>1.8333333333333335</v>
      </c>
      <c r="P23" s="157">
        <f t="shared" si="19"/>
        <v>1.8333333333333335</v>
      </c>
      <c r="Q23" s="152">
        <f t="shared" si="20"/>
        <v>2763.8888888888887</v>
      </c>
      <c r="R23" s="152">
        <f t="shared" si="21"/>
        <v>6080.555555555556</v>
      </c>
      <c r="S23" s="158">
        <f t="shared" si="22"/>
        <v>3316.666666666667</v>
      </c>
      <c r="T23" s="159">
        <f t="shared" si="23"/>
        <v>17136.11111111111</v>
      </c>
    </row>
    <row r="24" spans="1:20" s="160" customFormat="1" ht="15.75" customHeight="1">
      <c r="A24" s="151">
        <v>23</v>
      </c>
      <c r="B24" s="151" t="s">
        <v>284</v>
      </c>
      <c r="C24" s="151">
        <v>1</v>
      </c>
      <c r="D24" s="152">
        <v>19900</v>
      </c>
      <c r="E24" s="151">
        <v>6</v>
      </c>
      <c r="F24" s="151">
        <v>101</v>
      </c>
      <c r="G24" s="151">
        <v>3</v>
      </c>
      <c r="H24" s="153">
        <v>40969</v>
      </c>
      <c r="I24" s="154">
        <f t="shared" si="12"/>
        <v>0</v>
      </c>
      <c r="J24" s="155">
        <f t="shared" si="13"/>
        <v>10</v>
      </c>
      <c r="K24" s="154">
        <f t="shared" si="14"/>
        <v>1</v>
      </c>
      <c r="L24" s="155">
        <f t="shared" si="15"/>
        <v>10</v>
      </c>
      <c r="M24" s="156">
        <f t="shared" si="16"/>
        <v>0.8333333333333334</v>
      </c>
      <c r="N24" s="156">
        <f t="shared" si="17"/>
        <v>0.8333333333333334</v>
      </c>
      <c r="O24" s="157">
        <f t="shared" si="18"/>
        <v>1.8333333333333335</v>
      </c>
      <c r="P24" s="157">
        <f t="shared" si="19"/>
        <v>1.8333333333333335</v>
      </c>
      <c r="Q24" s="152">
        <f t="shared" si="20"/>
        <v>2763.8888888888887</v>
      </c>
      <c r="R24" s="152">
        <f t="shared" si="21"/>
        <v>6080.555555555556</v>
      </c>
      <c r="S24" s="158">
        <f t="shared" si="22"/>
        <v>3316.666666666667</v>
      </c>
      <c r="T24" s="159">
        <f t="shared" si="23"/>
        <v>17136.11111111111</v>
      </c>
    </row>
    <row r="25" spans="1:20" s="160" customFormat="1" ht="15.75" customHeight="1">
      <c r="A25" s="151">
        <v>24</v>
      </c>
      <c r="B25" s="151" t="s">
        <v>284</v>
      </c>
      <c r="C25" s="151">
        <v>1</v>
      </c>
      <c r="D25" s="152">
        <v>19900</v>
      </c>
      <c r="E25" s="151">
        <v>6</v>
      </c>
      <c r="F25" s="151">
        <v>101</v>
      </c>
      <c r="G25" s="151">
        <v>3</v>
      </c>
      <c r="H25" s="153">
        <v>40969</v>
      </c>
      <c r="I25" s="154">
        <f t="shared" si="12"/>
        <v>0</v>
      </c>
      <c r="J25" s="155">
        <f t="shared" si="13"/>
        <v>10</v>
      </c>
      <c r="K25" s="154">
        <f t="shared" si="14"/>
        <v>1</v>
      </c>
      <c r="L25" s="155">
        <f t="shared" si="15"/>
        <v>10</v>
      </c>
      <c r="M25" s="156">
        <f t="shared" si="16"/>
        <v>0.8333333333333334</v>
      </c>
      <c r="N25" s="156">
        <f t="shared" si="17"/>
        <v>0.8333333333333334</v>
      </c>
      <c r="O25" s="157">
        <f t="shared" si="18"/>
        <v>1.8333333333333335</v>
      </c>
      <c r="P25" s="157">
        <f t="shared" si="19"/>
        <v>1.8333333333333335</v>
      </c>
      <c r="Q25" s="152">
        <f t="shared" si="20"/>
        <v>2763.8888888888887</v>
      </c>
      <c r="R25" s="152">
        <f t="shared" si="21"/>
        <v>6080.555555555556</v>
      </c>
      <c r="S25" s="158">
        <f t="shared" si="22"/>
        <v>3316.666666666667</v>
      </c>
      <c r="T25" s="159">
        <f t="shared" si="23"/>
        <v>17136.11111111111</v>
      </c>
    </row>
    <row r="26" spans="1:20" s="160" customFormat="1" ht="15.75" customHeight="1">
      <c r="A26" s="151">
        <v>25</v>
      </c>
      <c r="B26" s="151" t="s">
        <v>264</v>
      </c>
      <c r="C26" s="151">
        <v>1</v>
      </c>
      <c r="D26" s="152">
        <v>20000</v>
      </c>
      <c r="E26" s="151">
        <v>5</v>
      </c>
      <c r="F26" s="151">
        <v>101</v>
      </c>
      <c r="G26" s="151">
        <v>3</v>
      </c>
      <c r="H26" s="153">
        <v>40969</v>
      </c>
      <c r="I26" s="154">
        <f t="shared" si="12"/>
        <v>0</v>
      </c>
      <c r="J26" s="155">
        <f t="shared" si="13"/>
        <v>10</v>
      </c>
      <c r="K26" s="154">
        <f t="shared" si="14"/>
        <v>1</v>
      </c>
      <c r="L26" s="155">
        <f t="shared" si="15"/>
        <v>10</v>
      </c>
      <c r="M26" s="156">
        <f t="shared" si="16"/>
        <v>0.8333333333333334</v>
      </c>
      <c r="N26" s="156">
        <f t="shared" si="17"/>
        <v>0.8333333333333334</v>
      </c>
      <c r="O26" s="157">
        <f t="shared" si="18"/>
        <v>1.8333333333333335</v>
      </c>
      <c r="P26" s="157">
        <f t="shared" si="19"/>
        <v>1.8333333333333335</v>
      </c>
      <c r="Q26" s="152">
        <f t="shared" si="20"/>
        <v>3333.3333333333335</v>
      </c>
      <c r="R26" s="152">
        <f t="shared" si="21"/>
        <v>7333.333333333334</v>
      </c>
      <c r="S26" s="158">
        <f t="shared" si="22"/>
        <v>4000.0000000000005</v>
      </c>
      <c r="T26" s="159">
        <f t="shared" si="23"/>
        <v>16666.666666666668</v>
      </c>
    </row>
    <row r="27" spans="1:20" s="9" customFormat="1" ht="16.5">
      <c r="A27" s="113">
        <v>26</v>
      </c>
      <c r="B27" s="113" t="s">
        <v>284</v>
      </c>
      <c r="C27" s="113">
        <v>1</v>
      </c>
      <c r="D27" s="114">
        <v>13299</v>
      </c>
      <c r="E27" s="113">
        <v>6</v>
      </c>
      <c r="F27" s="113">
        <v>102</v>
      </c>
      <c r="G27" s="113">
        <v>3</v>
      </c>
      <c r="H27" s="115">
        <v>41334</v>
      </c>
      <c r="I27" s="122">
        <v>0</v>
      </c>
      <c r="J27" s="123">
        <v>0</v>
      </c>
      <c r="K27" s="116">
        <f t="shared" si="2"/>
        <v>0</v>
      </c>
      <c r="L27" s="117">
        <f t="shared" si="3"/>
        <v>10</v>
      </c>
      <c r="M27" s="121">
        <f t="shared" si="4"/>
        <v>0</v>
      </c>
      <c r="N27" s="121">
        <f t="shared" si="5"/>
        <v>0</v>
      </c>
      <c r="O27" s="118">
        <f>K27+L27/12</f>
        <v>0.8333333333333334</v>
      </c>
      <c r="P27" s="118">
        <f>IF(O27&gt;E27,E27,O27)</f>
        <v>0.8333333333333334</v>
      </c>
      <c r="Q27" s="114">
        <f t="shared" si="8"/>
        <v>0</v>
      </c>
      <c r="R27" s="114">
        <f t="shared" si="9"/>
        <v>1847.0833333333335</v>
      </c>
      <c r="S27" s="119">
        <f t="shared" si="11"/>
        <v>1847.0833333333335</v>
      </c>
      <c r="T27" s="148">
        <v>0</v>
      </c>
    </row>
    <row r="28" spans="1:20" s="9" customFormat="1" ht="16.5">
      <c r="A28" s="113">
        <v>27</v>
      </c>
      <c r="B28" s="113" t="s">
        <v>284</v>
      </c>
      <c r="C28" s="113">
        <v>1</v>
      </c>
      <c r="D28" s="114">
        <v>13299</v>
      </c>
      <c r="E28" s="113">
        <v>6</v>
      </c>
      <c r="F28" s="113">
        <v>102</v>
      </c>
      <c r="G28" s="113">
        <v>3</v>
      </c>
      <c r="H28" s="115">
        <v>41334</v>
      </c>
      <c r="I28" s="122">
        <v>0</v>
      </c>
      <c r="J28" s="123">
        <v>0</v>
      </c>
      <c r="K28" s="116">
        <f t="shared" si="2"/>
        <v>0</v>
      </c>
      <c r="L28" s="117">
        <f t="shared" si="3"/>
        <v>10</v>
      </c>
      <c r="M28" s="121">
        <f t="shared" si="4"/>
        <v>0</v>
      </c>
      <c r="N28" s="121">
        <f t="shared" si="5"/>
        <v>0</v>
      </c>
      <c r="O28" s="118">
        <f t="shared" si="6"/>
        <v>0.8333333333333334</v>
      </c>
      <c r="P28" s="118">
        <f t="shared" si="7"/>
        <v>0.8333333333333334</v>
      </c>
      <c r="Q28" s="114">
        <f t="shared" si="8"/>
        <v>0</v>
      </c>
      <c r="R28" s="114">
        <f t="shared" si="9"/>
        <v>1847.0833333333335</v>
      </c>
      <c r="S28" s="119">
        <f t="shared" si="11"/>
        <v>1847.0833333333335</v>
      </c>
      <c r="T28" s="148">
        <v>0</v>
      </c>
    </row>
    <row r="29" spans="1:20" s="9" customFormat="1" ht="16.5">
      <c r="A29" s="113">
        <v>28</v>
      </c>
      <c r="B29" s="113" t="s">
        <v>284</v>
      </c>
      <c r="C29" s="113">
        <v>1</v>
      </c>
      <c r="D29" s="114">
        <v>13299</v>
      </c>
      <c r="E29" s="113">
        <v>6</v>
      </c>
      <c r="F29" s="113">
        <v>102</v>
      </c>
      <c r="G29" s="113">
        <v>3</v>
      </c>
      <c r="H29" s="115">
        <v>41334</v>
      </c>
      <c r="I29" s="122">
        <v>0</v>
      </c>
      <c r="J29" s="123">
        <v>0</v>
      </c>
      <c r="K29" s="116">
        <f t="shared" si="2"/>
        <v>0</v>
      </c>
      <c r="L29" s="117">
        <f t="shared" si="3"/>
        <v>10</v>
      </c>
      <c r="M29" s="121">
        <f t="shared" si="4"/>
        <v>0</v>
      </c>
      <c r="N29" s="121">
        <f t="shared" si="5"/>
        <v>0</v>
      </c>
      <c r="O29" s="118">
        <f t="shared" si="6"/>
        <v>0.8333333333333334</v>
      </c>
      <c r="P29" s="118">
        <f t="shared" si="7"/>
        <v>0.8333333333333334</v>
      </c>
      <c r="Q29" s="114">
        <f t="shared" si="8"/>
        <v>0</v>
      </c>
      <c r="R29" s="114">
        <f t="shared" si="9"/>
        <v>1847.0833333333335</v>
      </c>
      <c r="S29" s="119">
        <f t="shared" si="11"/>
        <v>1847.0833333333335</v>
      </c>
      <c r="T29" s="148">
        <v>0</v>
      </c>
    </row>
    <row r="30" spans="1:20" s="146" customFormat="1" ht="16.5">
      <c r="A30" s="135">
        <v>30</v>
      </c>
      <c r="B30" s="135" t="s">
        <v>471</v>
      </c>
      <c r="C30" s="135">
        <v>1</v>
      </c>
      <c r="D30" s="136">
        <v>39429</v>
      </c>
      <c r="E30" s="135">
        <v>5</v>
      </c>
      <c r="F30" s="135">
        <v>102</v>
      </c>
      <c r="G30" s="135">
        <v>3</v>
      </c>
      <c r="H30" s="137">
        <v>41334</v>
      </c>
      <c r="I30" s="138">
        <v>0</v>
      </c>
      <c r="J30" s="139">
        <v>0</v>
      </c>
      <c r="K30" s="140">
        <f>$K$2-F30</f>
        <v>0</v>
      </c>
      <c r="L30" s="141">
        <f t="shared" si="3"/>
        <v>10</v>
      </c>
      <c r="M30" s="142">
        <f t="shared" si="4"/>
        <v>0</v>
      </c>
      <c r="N30" s="142">
        <f t="shared" si="5"/>
        <v>0</v>
      </c>
      <c r="O30" s="143">
        <f t="shared" si="6"/>
        <v>0.8333333333333334</v>
      </c>
      <c r="P30" s="143">
        <f t="shared" si="7"/>
        <v>0.8333333333333334</v>
      </c>
      <c r="Q30" s="147">
        <f aca="true" t="shared" si="24" ref="Q30:Q44">(D30/E30)*N30</f>
        <v>0</v>
      </c>
      <c r="R30" s="136">
        <f t="shared" si="9"/>
        <v>6571.5</v>
      </c>
      <c r="S30" s="144">
        <f t="shared" si="11"/>
        <v>6571.5</v>
      </c>
      <c r="T30" s="145">
        <v>0</v>
      </c>
    </row>
    <row r="31" spans="1:20" s="146" customFormat="1" ht="16.5">
      <c r="A31" s="135">
        <v>31</v>
      </c>
      <c r="B31" s="135" t="s">
        <v>471</v>
      </c>
      <c r="C31" s="135">
        <v>1</v>
      </c>
      <c r="D31" s="136">
        <v>39429</v>
      </c>
      <c r="E31" s="135">
        <v>5</v>
      </c>
      <c r="F31" s="135">
        <v>102</v>
      </c>
      <c r="G31" s="135">
        <v>3</v>
      </c>
      <c r="H31" s="137">
        <v>41334</v>
      </c>
      <c r="I31" s="138">
        <v>0</v>
      </c>
      <c r="J31" s="139">
        <v>0</v>
      </c>
      <c r="K31" s="140">
        <f aca="true" t="shared" si="25" ref="K31:K44">$K$2-F31</f>
        <v>0</v>
      </c>
      <c r="L31" s="141">
        <f t="shared" si="3"/>
        <v>10</v>
      </c>
      <c r="M31" s="142">
        <f t="shared" si="4"/>
        <v>0</v>
      </c>
      <c r="N31" s="142">
        <f t="shared" si="5"/>
        <v>0</v>
      </c>
      <c r="O31" s="143">
        <f t="shared" si="6"/>
        <v>0.8333333333333334</v>
      </c>
      <c r="P31" s="143">
        <f t="shared" si="7"/>
        <v>0.8333333333333334</v>
      </c>
      <c r="Q31" s="147">
        <f t="shared" si="24"/>
        <v>0</v>
      </c>
      <c r="R31" s="136">
        <f t="shared" si="9"/>
        <v>6571.5</v>
      </c>
      <c r="S31" s="144">
        <f t="shared" si="11"/>
        <v>6571.5</v>
      </c>
      <c r="T31" s="145">
        <v>0</v>
      </c>
    </row>
    <row r="32" spans="1:20" s="146" customFormat="1" ht="16.5">
      <c r="A32" s="135">
        <v>32</v>
      </c>
      <c r="B32" s="135" t="s">
        <v>471</v>
      </c>
      <c r="C32" s="135">
        <v>1</v>
      </c>
      <c r="D32" s="136">
        <v>39429</v>
      </c>
      <c r="E32" s="135">
        <v>5</v>
      </c>
      <c r="F32" s="135">
        <v>102</v>
      </c>
      <c r="G32" s="135">
        <v>3</v>
      </c>
      <c r="H32" s="137">
        <v>41334</v>
      </c>
      <c r="I32" s="138">
        <v>0</v>
      </c>
      <c r="J32" s="139">
        <v>0</v>
      </c>
      <c r="K32" s="140">
        <f t="shared" si="25"/>
        <v>0</v>
      </c>
      <c r="L32" s="141">
        <f t="shared" si="3"/>
        <v>10</v>
      </c>
      <c r="M32" s="142">
        <f t="shared" si="4"/>
        <v>0</v>
      </c>
      <c r="N32" s="142">
        <f t="shared" si="5"/>
        <v>0</v>
      </c>
      <c r="O32" s="143">
        <f t="shared" si="6"/>
        <v>0.8333333333333334</v>
      </c>
      <c r="P32" s="143">
        <f t="shared" si="7"/>
        <v>0.8333333333333334</v>
      </c>
      <c r="Q32" s="147">
        <f t="shared" si="24"/>
        <v>0</v>
      </c>
      <c r="R32" s="136">
        <f t="shared" si="9"/>
        <v>6571.5</v>
      </c>
      <c r="S32" s="144">
        <f t="shared" si="11"/>
        <v>6571.5</v>
      </c>
      <c r="T32" s="145">
        <v>0</v>
      </c>
    </row>
    <row r="33" spans="1:20" s="146" customFormat="1" ht="16.5">
      <c r="A33" s="135">
        <v>33</v>
      </c>
      <c r="B33" s="135" t="s">
        <v>471</v>
      </c>
      <c r="C33" s="135">
        <v>1</v>
      </c>
      <c r="D33" s="136">
        <v>39429</v>
      </c>
      <c r="E33" s="135">
        <v>5</v>
      </c>
      <c r="F33" s="135">
        <v>102</v>
      </c>
      <c r="G33" s="135">
        <v>3</v>
      </c>
      <c r="H33" s="137">
        <v>41334</v>
      </c>
      <c r="I33" s="138">
        <v>0</v>
      </c>
      <c r="J33" s="139">
        <v>0</v>
      </c>
      <c r="K33" s="140">
        <f t="shared" si="25"/>
        <v>0</v>
      </c>
      <c r="L33" s="141">
        <f t="shared" si="3"/>
        <v>10</v>
      </c>
      <c r="M33" s="142">
        <f t="shared" si="4"/>
        <v>0</v>
      </c>
      <c r="N33" s="142">
        <f t="shared" si="5"/>
        <v>0</v>
      </c>
      <c r="O33" s="143">
        <f t="shared" si="6"/>
        <v>0.8333333333333334</v>
      </c>
      <c r="P33" s="143">
        <f t="shared" si="7"/>
        <v>0.8333333333333334</v>
      </c>
      <c r="Q33" s="147">
        <f t="shared" si="24"/>
        <v>0</v>
      </c>
      <c r="R33" s="136">
        <f t="shared" si="9"/>
        <v>6571.5</v>
      </c>
      <c r="S33" s="144">
        <f t="shared" si="11"/>
        <v>6571.5</v>
      </c>
      <c r="T33" s="145">
        <v>0</v>
      </c>
    </row>
    <row r="34" spans="1:20" s="146" customFormat="1" ht="16.5">
      <c r="A34" s="135">
        <v>34</v>
      </c>
      <c r="B34" s="135" t="s">
        <v>471</v>
      </c>
      <c r="C34" s="135">
        <v>1</v>
      </c>
      <c r="D34" s="136">
        <v>39429</v>
      </c>
      <c r="E34" s="135">
        <v>5</v>
      </c>
      <c r="F34" s="135">
        <v>102</v>
      </c>
      <c r="G34" s="135">
        <v>3</v>
      </c>
      <c r="H34" s="137">
        <v>41334</v>
      </c>
      <c r="I34" s="138">
        <v>0</v>
      </c>
      <c r="J34" s="139">
        <v>0</v>
      </c>
      <c r="K34" s="140">
        <f t="shared" si="25"/>
        <v>0</v>
      </c>
      <c r="L34" s="141">
        <f t="shared" si="3"/>
        <v>10</v>
      </c>
      <c r="M34" s="142">
        <f t="shared" si="4"/>
        <v>0</v>
      </c>
      <c r="N34" s="142">
        <f t="shared" si="5"/>
        <v>0</v>
      </c>
      <c r="O34" s="143">
        <f t="shared" si="6"/>
        <v>0.8333333333333334</v>
      </c>
      <c r="P34" s="143">
        <f t="shared" si="7"/>
        <v>0.8333333333333334</v>
      </c>
      <c r="Q34" s="147">
        <f t="shared" si="24"/>
        <v>0</v>
      </c>
      <c r="R34" s="136">
        <f t="shared" si="9"/>
        <v>6571.5</v>
      </c>
      <c r="S34" s="144">
        <f t="shared" si="11"/>
        <v>6571.5</v>
      </c>
      <c r="T34" s="145">
        <v>0</v>
      </c>
    </row>
    <row r="35" spans="1:20" s="146" customFormat="1" ht="16.5">
      <c r="A35" s="135">
        <v>35</v>
      </c>
      <c r="B35" s="135" t="s">
        <v>471</v>
      </c>
      <c r="C35" s="135">
        <v>1</v>
      </c>
      <c r="D35" s="136">
        <v>39429</v>
      </c>
      <c r="E35" s="135">
        <v>5</v>
      </c>
      <c r="F35" s="135">
        <v>102</v>
      </c>
      <c r="G35" s="135">
        <v>3</v>
      </c>
      <c r="H35" s="137">
        <v>41334</v>
      </c>
      <c r="I35" s="138">
        <v>0</v>
      </c>
      <c r="J35" s="139">
        <v>0</v>
      </c>
      <c r="K35" s="140">
        <f t="shared" si="25"/>
        <v>0</v>
      </c>
      <c r="L35" s="141">
        <f t="shared" si="3"/>
        <v>10</v>
      </c>
      <c r="M35" s="142">
        <f t="shared" si="4"/>
        <v>0</v>
      </c>
      <c r="N35" s="142">
        <f t="shared" si="5"/>
        <v>0</v>
      </c>
      <c r="O35" s="143">
        <f t="shared" si="6"/>
        <v>0.8333333333333334</v>
      </c>
      <c r="P35" s="143">
        <f t="shared" si="7"/>
        <v>0.8333333333333334</v>
      </c>
      <c r="Q35" s="147">
        <f t="shared" si="24"/>
        <v>0</v>
      </c>
      <c r="R35" s="136">
        <f t="shared" si="9"/>
        <v>6571.5</v>
      </c>
      <c r="S35" s="144">
        <f t="shared" si="11"/>
        <v>6571.5</v>
      </c>
      <c r="T35" s="145">
        <v>0</v>
      </c>
    </row>
    <row r="36" spans="1:20" s="146" customFormat="1" ht="16.5">
      <c r="A36" s="135">
        <v>36</v>
      </c>
      <c r="B36" s="135" t="s">
        <v>471</v>
      </c>
      <c r="C36" s="135">
        <v>1</v>
      </c>
      <c r="D36" s="136">
        <v>39429</v>
      </c>
      <c r="E36" s="135">
        <v>5</v>
      </c>
      <c r="F36" s="135">
        <v>102</v>
      </c>
      <c r="G36" s="135">
        <v>3</v>
      </c>
      <c r="H36" s="137">
        <v>41334</v>
      </c>
      <c r="I36" s="138">
        <v>0</v>
      </c>
      <c r="J36" s="139">
        <v>0</v>
      </c>
      <c r="K36" s="140">
        <f t="shared" si="25"/>
        <v>0</v>
      </c>
      <c r="L36" s="141">
        <f t="shared" si="3"/>
        <v>10</v>
      </c>
      <c r="M36" s="142">
        <f t="shared" si="4"/>
        <v>0</v>
      </c>
      <c r="N36" s="142">
        <f t="shared" si="5"/>
        <v>0</v>
      </c>
      <c r="O36" s="143">
        <f t="shared" si="6"/>
        <v>0.8333333333333334</v>
      </c>
      <c r="P36" s="143">
        <f t="shared" si="7"/>
        <v>0.8333333333333334</v>
      </c>
      <c r="Q36" s="147">
        <f t="shared" si="24"/>
        <v>0</v>
      </c>
      <c r="R36" s="136">
        <f t="shared" si="9"/>
        <v>6571.5</v>
      </c>
      <c r="S36" s="144">
        <f t="shared" si="11"/>
        <v>6571.5</v>
      </c>
      <c r="T36" s="145">
        <v>0</v>
      </c>
    </row>
    <row r="37" spans="1:20" s="146" customFormat="1" ht="16.5">
      <c r="A37" s="135">
        <v>37</v>
      </c>
      <c r="B37" s="135" t="s">
        <v>471</v>
      </c>
      <c r="C37" s="135">
        <v>1</v>
      </c>
      <c r="D37" s="136">
        <v>39429</v>
      </c>
      <c r="E37" s="135">
        <v>5</v>
      </c>
      <c r="F37" s="135">
        <v>102</v>
      </c>
      <c r="G37" s="135">
        <v>3</v>
      </c>
      <c r="H37" s="137">
        <v>41334</v>
      </c>
      <c r="I37" s="138">
        <v>0</v>
      </c>
      <c r="J37" s="139">
        <v>0</v>
      </c>
      <c r="K37" s="140">
        <f t="shared" si="25"/>
        <v>0</v>
      </c>
      <c r="L37" s="141">
        <f t="shared" si="3"/>
        <v>10</v>
      </c>
      <c r="M37" s="142">
        <f t="shared" si="4"/>
        <v>0</v>
      </c>
      <c r="N37" s="142">
        <f t="shared" si="5"/>
        <v>0</v>
      </c>
      <c r="O37" s="143">
        <f t="shared" si="6"/>
        <v>0.8333333333333334</v>
      </c>
      <c r="P37" s="143">
        <f t="shared" si="7"/>
        <v>0.8333333333333334</v>
      </c>
      <c r="Q37" s="147">
        <f t="shared" si="24"/>
        <v>0</v>
      </c>
      <c r="R37" s="136">
        <f t="shared" si="9"/>
        <v>6571.5</v>
      </c>
      <c r="S37" s="144">
        <f t="shared" si="11"/>
        <v>6571.5</v>
      </c>
      <c r="T37" s="145">
        <v>0</v>
      </c>
    </row>
    <row r="38" spans="1:20" s="146" customFormat="1" ht="16.5">
      <c r="A38" s="135">
        <v>38</v>
      </c>
      <c r="B38" s="135" t="s">
        <v>471</v>
      </c>
      <c r="C38" s="135">
        <v>1</v>
      </c>
      <c r="D38" s="136">
        <v>39429</v>
      </c>
      <c r="E38" s="135">
        <v>5</v>
      </c>
      <c r="F38" s="135">
        <v>102</v>
      </c>
      <c r="G38" s="135">
        <v>3</v>
      </c>
      <c r="H38" s="137">
        <v>41334</v>
      </c>
      <c r="I38" s="138">
        <v>0</v>
      </c>
      <c r="J38" s="139">
        <v>0</v>
      </c>
      <c r="K38" s="140">
        <f t="shared" si="25"/>
        <v>0</v>
      </c>
      <c r="L38" s="141">
        <f t="shared" si="3"/>
        <v>10</v>
      </c>
      <c r="M38" s="142">
        <f t="shared" si="4"/>
        <v>0</v>
      </c>
      <c r="N38" s="142">
        <f t="shared" si="5"/>
        <v>0</v>
      </c>
      <c r="O38" s="143">
        <f t="shared" si="6"/>
        <v>0.8333333333333334</v>
      </c>
      <c r="P38" s="143">
        <f t="shared" si="7"/>
        <v>0.8333333333333334</v>
      </c>
      <c r="Q38" s="147">
        <f t="shared" si="24"/>
        <v>0</v>
      </c>
      <c r="R38" s="136">
        <f t="shared" si="9"/>
        <v>6571.5</v>
      </c>
      <c r="S38" s="144">
        <f t="shared" si="11"/>
        <v>6571.5</v>
      </c>
      <c r="T38" s="145">
        <v>0</v>
      </c>
    </row>
    <row r="39" spans="1:20" s="146" customFormat="1" ht="16.5">
      <c r="A39" s="135">
        <v>39</v>
      </c>
      <c r="B39" s="135" t="s">
        <v>471</v>
      </c>
      <c r="C39" s="135">
        <v>1</v>
      </c>
      <c r="D39" s="136">
        <v>39429</v>
      </c>
      <c r="E39" s="135">
        <v>5</v>
      </c>
      <c r="F39" s="135">
        <v>102</v>
      </c>
      <c r="G39" s="135">
        <v>3</v>
      </c>
      <c r="H39" s="137">
        <v>41334</v>
      </c>
      <c r="I39" s="138">
        <v>0</v>
      </c>
      <c r="J39" s="139">
        <v>0</v>
      </c>
      <c r="K39" s="140">
        <f t="shared" si="25"/>
        <v>0</v>
      </c>
      <c r="L39" s="141">
        <f t="shared" si="3"/>
        <v>10</v>
      </c>
      <c r="M39" s="142">
        <f t="shared" si="4"/>
        <v>0</v>
      </c>
      <c r="N39" s="142">
        <f t="shared" si="5"/>
        <v>0</v>
      </c>
      <c r="O39" s="143">
        <f t="shared" si="6"/>
        <v>0.8333333333333334</v>
      </c>
      <c r="P39" s="143">
        <f t="shared" si="7"/>
        <v>0.8333333333333334</v>
      </c>
      <c r="Q39" s="147">
        <f t="shared" si="24"/>
        <v>0</v>
      </c>
      <c r="R39" s="136">
        <f t="shared" si="9"/>
        <v>6571.5</v>
      </c>
      <c r="S39" s="144">
        <f t="shared" si="11"/>
        <v>6571.5</v>
      </c>
      <c r="T39" s="145">
        <v>0</v>
      </c>
    </row>
    <row r="40" spans="1:20" s="146" customFormat="1" ht="16.5">
      <c r="A40" s="135">
        <v>40</v>
      </c>
      <c r="B40" s="135" t="s">
        <v>471</v>
      </c>
      <c r="C40" s="135">
        <v>1</v>
      </c>
      <c r="D40" s="136">
        <v>39429</v>
      </c>
      <c r="E40" s="135">
        <v>5</v>
      </c>
      <c r="F40" s="135">
        <v>102</v>
      </c>
      <c r="G40" s="135">
        <v>3</v>
      </c>
      <c r="H40" s="137">
        <v>41334</v>
      </c>
      <c r="I40" s="138">
        <v>0</v>
      </c>
      <c r="J40" s="139">
        <v>0</v>
      </c>
      <c r="K40" s="140">
        <f t="shared" si="25"/>
        <v>0</v>
      </c>
      <c r="L40" s="141">
        <f t="shared" si="3"/>
        <v>10</v>
      </c>
      <c r="M40" s="142">
        <f t="shared" si="4"/>
        <v>0</v>
      </c>
      <c r="N40" s="142">
        <f t="shared" si="5"/>
        <v>0</v>
      </c>
      <c r="O40" s="143">
        <f t="shared" si="6"/>
        <v>0.8333333333333334</v>
      </c>
      <c r="P40" s="143">
        <f t="shared" si="7"/>
        <v>0.8333333333333334</v>
      </c>
      <c r="Q40" s="147">
        <f t="shared" si="24"/>
        <v>0</v>
      </c>
      <c r="R40" s="136">
        <f t="shared" si="9"/>
        <v>6571.5</v>
      </c>
      <c r="S40" s="144">
        <f t="shared" si="11"/>
        <v>6571.5</v>
      </c>
      <c r="T40" s="145">
        <v>0</v>
      </c>
    </row>
    <row r="41" spans="1:20" s="146" customFormat="1" ht="16.5">
      <c r="A41" s="135">
        <v>41</v>
      </c>
      <c r="B41" s="135" t="s">
        <v>471</v>
      </c>
      <c r="C41" s="135">
        <v>1</v>
      </c>
      <c r="D41" s="136">
        <v>41460</v>
      </c>
      <c r="E41" s="135">
        <v>5</v>
      </c>
      <c r="F41" s="135">
        <v>102</v>
      </c>
      <c r="G41" s="135">
        <v>3</v>
      </c>
      <c r="H41" s="137">
        <v>41334</v>
      </c>
      <c r="I41" s="138">
        <v>0</v>
      </c>
      <c r="J41" s="139">
        <v>0</v>
      </c>
      <c r="K41" s="140">
        <f t="shared" si="25"/>
        <v>0</v>
      </c>
      <c r="L41" s="141">
        <f t="shared" si="3"/>
        <v>10</v>
      </c>
      <c r="M41" s="142">
        <f t="shared" si="4"/>
        <v>0</v>
      </c>
      <c r="N41" s="142">
        <f t="shared" si="5"/>
        <v>0</v>
      </c>
      <c r="O41" s="143">
        <f t="shared" si="6"/>
        <v>0.8333333333333334</v>
      </c>
      <c r="P41" s="143">
        <f t="shared" si="7"/>
        <v>0.8333333333333334</v>
      </c>
      <c r="Q41" s="147">
        <f t="shared" si="24"/>
        <v>0</v>
      </c>
      <c r="R41" s="136">
        <f t="shared" si="9"/>
        <v>6910</v>
      </c>
      <c r="S41" s="144">
        <f t="shared" si="11"/>
        <v>6910</v>
      </c>
      <c r="T41" s="145">
        <v>0</v>
      </c>
    </row>
    <row r="42" spans="1:20" s="146" customFormat="1" ht="16.5">
      <c r="A42" s="135">
        <v>42</v>
      </c>
      <c r="B42" s="135" t="s">
        <v>471</v>
      </c>
      <c r="C42" s="135">
        <v>1</v>
      </c>
      <c r="D42" s="136">
        <v>41460</v>
      </c>
      <c r="E42" s="135">
        <v>5</v>
      </c>
      <c r="F42" s="135">
        <v>102</v>
      </c>
      <c r="G42" s="135">
        <v>3</v>
      </c>
      <c r="H42" s="137">
        <v>41334</v>
      </c>
      <c r="I42" s="138">
        <v>0</v>
      </c>
      <c r="J42" s="139">
        <v>0</v>
      </c>
      <c r="K42" s="140">
        <f t="shared" si="25"/>
        <v>0</v>
      </c>
      <c r="L42" s="141">
        <f t="shared" si="3"/>
        <v>10</v>
      </c>
      <c r="M42" s="142">
        <f t="shared" si="4"/>
        <v>0</v>
      </c>
      <c r="N42" s="142">
        <f t="shared" si="5"/>
        <v>0</v>
      </c>
      <c r="O42" s="143">
        <f t="shared" si="6"/>
        <v>0.8333333333333334</v>
      </c>
      <c r="P42" s="143">
        <f t="shared" si="7"/>
        <v>0.8333333333333334</v>
      </c>
      <c r="Q42" s="147">
        <f t="shared" si="24"/>
        <v>0</v>
      </c>
      <c r="R42" s="136">
        <f t="shared" si="9"/>
        <v>6910</v>
      </c>
      <c r="S42" s="144">
        <f t="shared" si="11"/>
        <v>6910</v>
      </c>
      <c r="T42" s="145">
        <v>0</v>
      </c>
    </row>
    <row r="43" spans="1:20" s="146" customFormat="1" ht="16.5">
      <c r="A43" s="135">
        <v>43</v>
      </c>
      <c r="B43" s="135" t="s">
        <v>471</v>
      </c>
      <c r="C43" s="135">
        <v>1</v>
      </c>
      <c r="D43" s="136">
        <v>41460</v>
      </c>
      <c r="E43" s="135">
        <v>5</v>
      </c>
      <c r="F43" s="135">
        <v>102</v>
      </c>
      <c r="G43" s="135">
        <v>3</v>
      </c>
      <c r="H43" s="137">
        <v>41334</v>
      </c>
      <c r="I43" s="138">
        <v>0</v>
      </c>
      <c r="J43" s="139">
        <v>0</v>
      </c>
      <c r="K43" s="140">
        <f t="shared" si="25"/>
        <v>0</v>
      </c>
      <c r="L43" s="141">
        <f t="shared" si="3"/>
        <v>10</v>
      </c>
      <c r="M43" s="142">
        <f t="shared" si="4"/>
        <v>0</v>
      </c>
      <c r="N43" s="142">
        <f t="shared" si="5"/>
        <v>0</v>
      </c>
      <c r="O43" s="143">
        <f t="shared" si="6"/>
        <v>0.8333333333333334</v>
      </c>
      <c r="P43" s="143">
        <f t="shared" si="7"/>
        <v>0.8333333333333334</v>
      </c>
      <c r="Q43" s="147">
        <f t="shared" si="24"/>
        <v>0</v>
      </c>
      <c r="R43" s="136">
        <f t="shared" si="9"/>
        <v>6910</v>
      </c>
      <c r="S43" s="144">
        <f t="shared" si="11"/>
        <v>6910</v>
      </c>
      <c r="T43" s="145">
        <v>0</v>
      </c>
    </row>
    <row r="44" spans="1:21" s="146" customFormat="1" ht="16.5">
      <c r="A44" s="135">
        <v>44</v>
      </c>
      <c r="B44" s="135" t="s">
        <v>471</v>
      </c>
      <c r="C44" s="135">
        <v>1</v>
      </c>
      <c r="D44" s="136">
        <v>41460</v>
      </c>
      <c r="E44" s="135">
        <v>5</v>
      </c>
      <c r="F44" s="135">
        <v>102</v>
      </c>
      <c r="G44" s="135">
        <v>3</v>
      </c>
      <c r="H44" s="137">
        <v>41334</v>
      </c>
      <c r="I44" s="138">
        <v>0</v>
      </c>
      <c r="J44" s="139">
        <v>0</v>
      </c>
      <c r="K44" s="140">
        <f t="shared" si="25"/>
        <v>0</v>
      </c>
      <c r="L44" s="141">
        <f>$L$2-G44+1</f>
        <v>10</v>
      </c>
      <c r="M44" s="142">
        <f t="shared" si="4"/>
        <v>0</v>
      </c>
      <c r="N44" s="142">
        <f>IF(M44&gt;E44,E44,M44)</f>
        <v>0</v>
      </c>
      <c r="O44" s="143">
        <f t="shared" si="6"/>
        <v>0.8333333333333334</v>
      </c>
      <c r="P44" s="143">
        <f t="shared" si="7"/>
        <v>0.8333333333333334</v>
      </c>
      <c r="Q44" s="147">
        <f t="shared" si="24"/>
        <v>0</v>
      </c>
      <c r="R44" s="136">
        <f t="shared" si="9"/>
        <v>6910</v>
      </c>
      <c r="S44" s="144">
        <f t="shared" si="11"/>
        <v>6910</v>
      </c>
      <c r="T44" s="145">
        <v>0</v>
      </c>
      <c r="U44" s="111">
        <f>SUM(D30:D43)</f>
        <v>558099</v>
      </c>
    </row>
    <row r="45" spans="1:21" s="9" customFormat="1" ht="17.25" thickBot="1">
      <c r="A45" s="920" t="s">
        <v>282</v>
      </c>
      <c r="B45" s="921"/>
      <c r="C45" s="88"/>
      <c r="D45" s="89">
        <f>SUM(D46:D78)</f>
        <v>1440845</v>
      </c>
      <c r="E45" s="88"/>
      <c r="F45" s="88"/>
      <c r="G45" s="88"/>
      <c r="H45" s="90"/>
      <c r="I45" s="91"/>
      <c r="J45" s="91"/>
      <c r="K45" s="91"/>
      <c r="L45" s="91"/>
      <c r="M45" s="92"/>
      <c r="N45" s="92"/>
      <c r="O45" s="93"/>
      <c r="P45" s="93"/>
      <c r="Q45" s="89">
        <f>SUM(Q46:Q78)</f>
        <v>1419447.0833333333</v>
      </c>
      <c r="R45" s="89">
        <f>SUM(R46:R78)</f>
        <v>1438578.3333333333</v>
      </c>
      <c r="S45" s="94">
        <f>SUM(S46:S78)</f>
        <v>19131.250000000007</v>
      </c>
      <c r="T45" s="94">
        <f>SUM(T46:T78)</f>
        <v>21397.916666666675</v>
      </c>
      <c r="U45" s="111"/>
    </row>
    <row r="46" spans="1:20" s="9" customFormat="1" ht="16.5">
      <c r="A46" s="56">
        <v>1</v>
      </c>
      <c r="B46" s="56" t="s">
        <v>256</v>
      </c>
      <c r="C46" s="56">
        <v>1</v>
      </c>
      <c r="D46" s="57">
        <v>60000</v>
      </c>
      <c r="E46" s="56">
        <v>5</v>
      </c>
      <c r="F46" s="56">
        <v>94</v>
      </c>
      <c r="G46" s="56">
        <v>5</v>
      </c>
      <c r="H46" s="58">
        <v>38486</v>
      </c>
      <c r="I46" s="59">
        <f aca="true" t="shared" si="26" ref="I46:I78">$I$2-F46</f>
        <v>7</v>
      </c>
      <c r="J46" s="59">
        <f aca="true" t="shared" si="27" ref="J46:J78">$J$2-G46+1</f>
        <v>8</v>
      </c>
      <c r="K46" s="59">
        <f aca="true" t="shared" si="28" ref="K46:K78">$K$2-F46</f>
        <v>8</v>
      </c>
      <c r="L46" s="59">
        <f aca="true" t="shared" si="29" ref="L46:L78">$L$2-G46+1</f>
        <v>8</v>
      </c>
      <c r="M46" s="60">
        <f aca="true" t="shared" si="30" ref="M46:M78">I46+J46/12</f>
        <v>7.666666666666667</v>
      </c>
      <c r="N46" s="60">
        <f aca="true" t="shared" si="31" ref="N46:N78">IF(M46&gt;E46,E46,M46)</f>
        <v>5</v>
      </c>
      <c r="O46" s="61">
        <f aca="true" t="shared" si="32" ref="O46:O78">K46+L46/12</f>
        <v>8.666666666666666</v>
      </c>
      <c r="P46" s="61">
        <f aca="true" t="shared" si="33" ref="P46:P78">IF(O46&gt;E46,E46,O46)</f>
        <v>5</v>
      </c>
      <c r="Q46" s="57">
        <f aca="true" t="shared" si="34" ref="Q46:Q78">(D46/E46)*N46</f>
        <v>60000</v>
      </c>
      <c r="R46" s="57">
        <f aca="true" t="shared" si="35" ref="R46:R78">(D46/E46)*P46</f>
        <v>60000</v>
      </c>
      <c r="S46" s="62">
        <f aca="true" t="shared" si="36" ref="S46:S78">R46-Q46</f>
        <v>0</v>
      </c>
      <c r="T46" s="63">
        <f aca="true" t="shared" si="37" ref="T46:T78">D46-Q46</f>
        <v>0</v>
      </c>
    </row>
    <row r="47" spans="1:20" s="9" customFormat="1" ht="16.5">
      <c r="A47" s="64">
        <v>2</v>
      </c>
      <c r="B47" s="64" t="s">
        <v>256</v>
      </c>
      <c r="C47" s="64">
        <v>1</v>
      </c>
      <c r="D47" s="65">
        <v>60000</v>
      </c>
      <c r="E47" s="64">
        <v>5</v>
      </c>
      <c r="F47" s="64">
        <v>94</v>
      </c>
      <c r="G47" s="64">
        <v>5</v>
      </c>
      <c r="H47" s="66">
        <v>38486</v>
      </c>
      <c r="I47" s="67">
        <f t="shared" si="26"/>
        <v>7</v>
      </c>
      <c r="J47" s="59">
        <f t="shared" si="27"/>
        <v>8</v>
      </c>
      <c r="K47" s="67">
        <f t="shared" si="28"/>
        <v>8</v>
      </c>
      <c r="L47" s="59">
        <f t="shared" si="29"/>
        <v>8</v>
      </c>
      <c r="M47" s="68">
        <f t="shared" si="30"/>
        <v>7.666666666666667</v>
      </c>
      <c r="N47" s="68">
        <f t="shared" si="31"/>
        <v>5</v>
      </c>
      <c r="O47" s="69">
        <f t="shared" si="32"/>
        <v>8.666666666666666</v>
      </c>
      <c r="P47" s="69">
        <f t="shared" si="33"/>
        <v>5</v>
      </c>
      <c r="Q47" s="65">
        <f t="shared" si="34"/>
        <v>60000</v>
      </c>
      <c r="R47" s="65">
        <f t="shared" si="35"/>
        <v>60000</v>
      </c>
      <c r="S47" s="70">
        <f t="shared" si="36"/>
        <v>0</v>
      </c>
      <c r="T47" s="71">
        <f t="shared" si="37"/>
        <v>0</v>
      </c>
    </row>
    <row r="48" spans="1:20" s="9" customFormat="1" ht="16.5">
      <c r="A48" s="56">
        <v>3</v>
      </c>
      <c r="B48" s="64" t="s">
        <v>261</v>
      </c>
      <c r="C48" s="64">
        <v>1</v>
      </c>
      <c r="D48" s="65">
        <v>120000</v>
      </c>
      <c r="E48" s="64">
        <v>5</v>
      </c>
      <c r="F48" s="64">
        <v>94</v>
      </c>
      <c r="G48" s="64">
        <v>6</v>
      </c>
      <c r="H48" s="66">
        <v>38505</v>
      </c>
      <c r="I48" s="67">
        <f t="shared" si="26"/>
        <v>7</v>
      </c>
      <c r="J48" s="59">
        <f t="shared" si="27"/>
        <v>7</v>
      </c>
      <c r="K48" s="67">
        <f t="shared" si="28"/>
        <v>8</v>
      </c>
      <c r="L48" s="59">
        <f t="shared" si="29"/>
        <v>7</v>
      </c>
      <c r="M48" s="68">
        <f t="shared" si="30"/>
        <v>7.583333333333333</v>
      </c>
      <c r="N48" s="68">
        <f t="shared" si="31"/>
        <v>5</v>
      </c>
      <c r="O48" s="69">
        <f t="shared" si="32"/>
        <v>8.583333333333334</v>
      </c>
      <c r="P48" s="69">
        <f t="shared" si="33"/>
        <v>5</v>
      </c>
      <c r="Q48" s="65">
        <f t="shared" si="34"/>
        <v>120000</v>
      </c>
      <c r="R48" s="65">
        <f t="shared" si="35"/>
        <v>120000</v>
      </c>
      <c r="S48" s="70">
        <f t="shared" si="36"/>
        <v>0</v>
      </c>
      <c r="T48" s="71">
        <f t="shared" si="37"/>
        <v>0</v>
      </c>
    </row>
    <row r="49" spans="1:20" s="9" customFormat="1" ht="16.5">
      <c r="A49" s="64">
        <v>4</v>
      </c>
      <c r="B49" s="64" t="s">
        <v>262</v>
      </c>
      <c r="C49" s="64">
        <v>1</v>
      </c>
      <c r="D49" s="65">
        <v>36000</v>
      </c>
      <c r="E49" s="64">
        <v>8</v>
      </c>
      <c r="F49" s="64">
        <v>94</v>
      </c>
      <c r="G49" s="64">
        <v>4</v>
      </c>
      <c r="H49" s="66">
        <v>38461</v>
      </c>
      <c r="I49" s="67">
        <f t="shared" si="26"/>
        <v>7</v>
      </c>
      <c r="J49" s="59">
        <f t="shared" si="27"/>
        <v>9</v>
      </c>
      <c r="K49" s="67">
        <f t="shared" si="28"/>
        <v>8</v>
      </c>
      <c r="L49" s="59">
        <f t="shared" si="29"/>
        <v>9</v>
      </c>
      <c r="M49" s="68">
        <f t="shared" si="30"/>
        <v>7.75</v>
      </c>
      <c r="N49" s="68">
        <f t="shared" si="31"/>
        <v>7.75</v>
      </c>
      <c r="O49" s="69">
        <f t="shared" si="32"/>
        <v>8.75</v>
      </c>
      <c r="P49" s="69">
        <f t="shared" si="33"/>
        <v>8</v>
      </c>
      <c r="Q49" s="65">
        <f t="shared" si="34"/>
        <v>34875</v>
      </c>
      <c r="R49" s="65">
        <f t="shared" si="35"/>
        <v>36000</v>
      </c>
      <c r="S49" s="70">
        <f>R49-Q49</f>
        <v>1125</v>
      </c>
      <c r="T49" s="71">
        <f t="shared" si="37"/>
        <v>1125</v>
      </c>
    </row>
    <row r="50" spans="1:20" s="9" customFormat="1" ht="16.5">
      <c r="A50" s="56">
        <v>5</v>
      </c>
      <c r="B50" s="64" t="s">
        <v>262</v>
      </c>
      <c r="C50" s="64">
        <v>1</v>
      </c>
      <c r="D50" s="65">
        <v>36000</v>
      </c>
      <c r="E50" s="64">
        <v>8</v>
      </c>
      <c r="F50" s="64">
        <v>94</v>
      </c>
      <c r="G50" s="64">
        <v>6</v>
      </c>
      <c r="H50" s="66">
        <v>38513</v>
      </c>
      <c r="I50" s="67">
        <f t="shared" si="26"/>
        <v>7</v>
      </c>
      <c r="J50" s="59">
        <f t="shared" si="27"/>
        <v>7</v>
      </c>
      <c r="K50" s="67">
        <f t="shared" si="28"/>
        <v>8</v>
      </c>
      <c r="L50" s="59">
        <f t="shared" si="29"/>
        <v>7</v>
      </c>
      <c r="M50" s="68">
        <f t="shared" si="30"/>
        <v>7.583333333333333</v>
      </c>
      <c r="N50" s="68">
        <f t="shared" si="31"/>
        <v>7.583333333333333</v>
      </c>
      <c r="O50" s="69">
        <f t="shared" si="32"/>
        <v>8.583333333333334</v>
      </c>
      <c r="P50" s="69">
        <f t="shared" si="33"/>
        <v>8</v>
      </c>
      <c r="Q50" s="65">
        <f t="shared" si="34"/>
        <v>34125</v>
      </c>
      <c r="R50" s="65">
        <f t="shared" si="35"/>
        <v>36000</v>
      </c>
      <c r="S50" s="70">
        <f t="shared" si="36"/>
        <v>1875</v>
      </c>
      <c r="T50" s="71">
        <f t="shared" si="37"/>
        <v>1875</v>
      </c>
    </row>
    <row r="51" spans="1:20" s="9" customFormat="1" ht="16.5">
      <c r="A51" s="64">
        <v>6</v>
      </c>
      <c r="B51" s="64" t="s">
        <v>262</v>
      </c>
      <c r="C51" s="64">
        <v>1</v>
      </c>
      <c r="D51" s="65">
        <v>30000</v>
      </c>
      <c r="E51" s="64">
        <v>8</v>
      </c>
      <c r="F51" s="64">
        <v>94</v>
      </c>
      <c r="G51" s="64">
        <v>6</v>
      </c>
      <c r="H51" s="66">
        <v>38505</v>
      </c>
      <c r="I51" s="67">
        <f t="shared" si="26"/>
        <v>7</v>
      </c>
      <c r="J51" s="59">
        <f t="shared" si="27"/>
        <v>7</v>
      </c>
      <c r="K51" s="67">
        <f t="shared" si="28"/>
        <v>8</v>
      </c>
      <c r="L51" s="59">
        <f t="shared" si="29"/>
        <v>7</v>
      </c>
      <c r="M51" s="68">
        <f t="shared" si="30"/>
        <v>7.583333333333333</v>
      </c>
      <c r="N51" s="68">
        <f t="shared" si="31"/>
        <v>7.583333333333333</v>
      </c>
      <c r="O51" s="69">
        <f t="shared" si="32"/>
        <v>8.583333333333334</v>
      </c>
      <c r="P51" s="69">
        <f t="shared" si="33"/>
        <v>8</v>
      </c>
      <c r="Q51" s="65">
        <f t="shared" si="34"/>
        <v>28437.5</v>
      </c>
      <c r="R51" s="65">
        <f t="shared" si="35"/>
        <v>30000</v>
      </c>
      <c r="S51" s="70">
        <f t="shared" si="36"/>
        <v>1562.5</v>
      </c>
      <c r="T51" s="71">
        <f t="shared" si="37"/>
        <v>1562.5</v>
      </c>
    </row>
    <row r="52" spans="1:20" s="9" customFormat="1" ht="16.5">
      <c r="A52" s="56">
        <v>7</v>
      </c>
      <c r="B52" s="64" t="s">
        <v>262</v>
      </c>
      <c r="C52" s="64">
        <v>1</v>
      </c>
      <c r="D52" s="65">
        <v>30000</v>
      </c>
      <c r="E52" s="64">
        <v>8</v>
      </c>
      <c r="F52" s="64">
        <v>94</v>
      </c>
      <c r="G52" s="64">
        <v>6</v>
      </c>
      <c r="H52" s="66">
        <v>38505</v>
      </c>
      <c r="I52" s="67">
        <f t="shared" si="26"/>
        <v>7</v>
      </c>
      <c r="J52" s="59">
        <f t="shared" si="27"/>
        <v>7</v>
      </c>
      <c r="K52" s="67">
        <f t="shared" si="28"/>
        <v>8</v>
      </c>
      <c r="L52" s="59">
        <f t="shared" si="29"/>
        <v>7</v>
      </c>
      <c r="M52" s="68">
        <f t="shared" si="30"/>
        <v>7.583333333333333</v>
      </c>
      <c r="N52" s="68">
        <f t="shared" si="31"/>
        <v>7.583333333333333</v>
      </c>
      <c r="O52" s="69">
        <f t="shared" si="32"/>
        <v>8.583333333333334</v>
      </c>
      <c r="P52" s="69">
        <f t="shared" si="33"/>
        <v>8</v>
      </c>
      <c r="Q52" s="65">
        <f t="shared" si="34"/>
        <v>28437.5</v>
      </c>
      <c r="R52" s="65">
        <f t="shared" si="35"/>
        <v>30000</v>
      </c>
      <c r="S52" s="70">
        <f t="shared" si="36"/>
        <v>1562.5</v>
      </c>
      <c r="T52" s="71">
        <f t="shared" si="37"/>
        <v>1562.5</v>
      </c>
    </row>
    <row r="53" spans="1:20" s="9" customFormat="1" ht="16.5">
      <c r="A53" s="64">
        <v>8</v>
      </c>
      <c r="B53" s="64" t="s">
        <v>262</v>
      </c>
      <c r="C53" s="64">
        <v>1</v>
      </c>
      <c r="D53" s="65">
        <v>160000</v>
      </c>
      <c r="E53" s="64">
        <v>8</v>
      </c>
      <c r="F53" s="64">
        <v>94</v>
      </c>
      <c r="G53" s="64">
        <v>6</v>
      </c>
      <c r="H53" s="66">
        <v>38505</v>
      </c>
      <c r="I53" s="67">
        <f t="shared" si="26"/>
        <v>7</v>
      </c>
      <c r="J53" s="59">
        <f t="shared" si="27"/>
        <v>7</v>
      </c>
      <c r="K53" s="67">
        <f t="shared" si="28"/>
        <v>8</v>
      </c>
      <c r="L53" s="59">
        <f t="shared" si="29"/>
        <v>7</v>
      </c>
      <c r="M53" s="68">
        <f t="shared" si="30"/>
        <v>7.583333333333333</v>
      </c>
      <c r="N53" s="68">
        <f t="shared" si="31"/>
        <v>7.583333333333333</v>
      </c>
      <c r="O53" s="69">
        <f t="shared" si="32"/>
        <v>8.583333333333334</v>
      </c>
      <c r="P53" s="69">
        <f t="shared" si="33"/>
        <v>8</v>
      </c>
      <c r="Q53" s="65">
        <f t="shared" si="34"/>
        <v>151666.66666666666</v>
      </c>
      <c r="R53" s="65">
        <f t="shared" si="35"/>
        <v>160000</v>
      </c>
      <c r="S53" s="70">
        <f t="shared" si="36"/>
        <v>8333.333333333343</v>
      </c>
      <c r="T53" s="71">
        <f>D53-Q53</f>
        <v>8333.333333333343</v>
      </c>
    </row>
    <row r="54" spans="1:20" s="9" customFormat="1" ht="16.5">
      <c r="A54" s="56">
        <v>9</v>
      </c>
      <c r="B54" s="64" t="s">
        <v>263</v>
      </c>
      <c r="C54" s="64">
        <v>1</v>
      </c>
      <c r="D54" s="65">
        <v>33900</v>
      </c>
      <c r="E54" s="64">
        <v>5</v>
      </c>
      <c r="F54" s="64">
        <v>94</v>
      </c>
      <c r="G54" s="64">
        <v>6</v>
      </c>
      <c r="H54" s="66">
        <v>38513</v>
      </c>
      <c r="I54" s="67">
        <f t="shared" si="26"/>
        <v>7</v>
      </c>
      <c r="J54" s="59">
        <f t="shared" si="27"/>
        <v>7</v>
      </c>
      <c r="K54" s="67">
        <f t="shared" si="28"/>
        <v>8</v>
      </c>
      <c r="L54" s="59">
        <f t="shared" si="29"/>
        <v>7</v>
      </c>
      <c r="M54" s="68">
        <f t="shared" si="30"/>
        <v>7.583333333333333</v>
      </c>
      <c r="N54" s="68">
        <f t="shared" si="31"/>
        <v>5</v>
      </c>
      <c r="O54" s="69">
        <f t="shared" si="32"/>
        <v>8.583333333333334</v>
      </c>
      <c r="P54" s="69">
        <f t="shared" si="33"/>
        <v>5</v>
      </c>
      <c r="Q54" s="65">
        <f t="shared" si="34"/>
        <v>33900</v>
      </c>
      <c r="R54" s="65">
        <f t="shared" si="35"/>
        <v>33900</v>
      </c>
      <c r="S54" s="70">
        <f t="shared" si="36"/>
        <v>0</v>
      </c>
      <c r="T54" s="71">
        <f t="shared" si="37"/>
        <v>0</v>
      </c>
    </row>
    <row r="55" spans="1:20" s="9" customFormat="1" ht="16.5">
      <c r="A55" s="64">
        <v>10</v>
      </c>
      <c r="B55" s="64" t="s">
        <v>264</v>
      </c>
      <c r="C55" s="64">
        <v>1</v>
      </c>
      <c r="D55" s="65">
        <v>17000</v>
      </c>
      <c r="E55" s="64">
        <v>5</v>
      </c>
      <c r="F55" s="64">
        <v>90</v>
      </c>
      <c r="G55" s="64">
        <v>12</v>
      </c>
      <c r="H55" s="66">
        <v>37256</v>
      </c>
      <c r="I55" s="67">
        <f t="shared" si="26"/>
        <v>11</v>
      </c>
      <c r="J55" s="59">
        <f t="shared" si="27"/>
        <v>1</v>
      </c>
      <c r="K55" s="67">
        <f t="shared" si="28"/>
        <v>12</v>
      </c>
      <c r="L55" s="59">
        <f t="shared" si="29"/>
        <v>1</v>
      </c>
      <c r="M55" s="68">
        <f t="shared" si="30"/>
        <v>11.083333333333334</v>
      </c>
      <c r="N55" s="68">
        <f t="shared" si="31"/>
        <v>5</v>
      </c>
      <c r="O55" s="69">
        <f t="shared" si="32"/>
        <v>12.083333333333334</v>
      </c>
      <c r="P55" s="69">
        <f t="shared" si="33"/>
        <v>5</v>
      </c>
      <c r="Q55" s="65">
        <f t="shared" si="34"/>
        <v>17000</v>
      </c>
      <c r="R55" s="65">
        <f t="shared" si="35"/>
        <v>17000</v>
      </c>
      <c r="S55" s="70">
        <f t="shared" si="36"/>
        <v>0</v>
      </c>
      <c r="T55" s="71">
        <f t="shared" si="37"/>
        <v>0</v>
      </c>
    </row>
    <row r="56" spans="1:20" s="9" customFormat="1" ht="16.5">
      <c r="A56" s="56">
        <v>11</v>
      </c>
      <c r="B56" s="64" t="s">
        <v>265</v>
      </c>
      <c r="C56" s="64">
        <v>1</v>
      </c>
      <c r="D56" s="65">
        <v>30000</v>
      </c>
      <c r="E56" s="64">
        <v>5</v>
      </c>
      <c r="F56" s="64">
        <v>94</v>
      </c>
      <c r="G56" s="64">
        <v>6</v>
      </c>
      <c r="H56" s="66">
        <v>38505</v>
      </c>
      <c r="I56" s="67">
        <f t="shared" si="26"/>
        <v>7</v>
      </c>
      <c r="J56" s="59">
        <f t="shared" si="27"/>
        <v>7</v>
      </c>
      <c r="K56" s="67">
        <f t="shared" si="28"/>
        <v>8</v>
      </c>
      <c r="L56" s="59">
        <f t="shared" si="29"/>
        <v>7</v>
      </c>
      <c r="M56" s="68">
        <f t="shared" si="30"/>
        <v>7.583333333333333</v>
      </c>
      <c r="N56" s="68">
        <f t="shared" si="31"/>
        <v>5</v>
      </c>
      <c r="O56" s="69">
        <f t="shared" si="32"/>
        <v>8.583333333333334</v>
      </c>
      <c r="P56" s="69">
        <f t="shared" si="33"/>
        <v>5</v>
      </c>
      <c r="Q56" s="65">
        <f t="shared" si="34"/>
        <v>30000</v>
      </c>
      <c r="R56" s="65">
        <f t="shared" si="35"/>
        <v>30000</v>
      </c>
      <c r="S56" s="70">
        <f t="shared" si="36"/>
        <v>0</v>
      </c>
      <c r="T56" s="71">
        <f t="shared" si="37"/>
        <v>0</v>
      </c>
    </row>
    <row r="57" spans="1:20" s="9" customFormat="1" ht="16.5">
      <c r="A57" s="64">
        <v>12</v>
      </c>
      <c r="B57" s="64" t="s">
        <v>266</v>
      </c>
      <c r="C57" s="64">
        <v>1</v>
      </c>
      <c r="D57" s="65">
        <v>35000</v>
      </c>
      <c r="E57" s="64">
        <v>8</v>
      </c>
      <c r="F57" s="64">
        <v>94</v>
      </c>
      <c r="G57" s="64">
        <v>5</v>
      </c>
      <c r="H57" s="66">
        <v>38503</v>
      </c>
      <c r="I57" s="67">
        <f t="shared" si="26"/>
        <v>7</v>
      </c>
      <c r="J57" s="59">
        <f t="shared" si="27"/>
        <v>8</v>
      </c>
      <c r="K57" s="67">
        <f t="shared" si="28"/>
        <v>8</v>
      </c>
      <c r="L57" s="59">
        <f t="shared" si="29"/>
        <v>8</v>
      </c>
      <c r="M57" s="68">
        <f t="shared" si="30"/>
        <v>7.666666666666667</v>
      </c>
      <c r="N57" s="68">
        <f t="shared" si="31"/>
        <v>7.666666666666667</v>
      </c>
      <c r="O57" s="69">
        <f t="shared" si="32"/>
        <v>8.666666666666666</v>
      </c>
      <c r="P57" s="69">
        <f t="shared" si="33"/>
        <v>8</v>
      </c>
      <c r="Q57" s="65">
        <f t="shared" si="34"/>
        <v>33541.66666666667</v>
      </c>
      <c r="R57" s="65">
        <f t="shared" si="35"/>
        <v>35000</v>
      </c>
      <c r="S57" s="70">
        <f t="shared" si="36"/>
        <v>1458.3333333333285</v>
      </c>
      <c r="T57" s="71">
        <f t="shared" si="37"/>
        <v>1458.3333333333285</v>
      </c>
    </row>
    <row r="58" spans="1:20" s="9" customFormat="1" ht="16.5">
      <c r="A58" s="56">
        <v>13</v>
      </c>
      <c r="B58" s="64" t="s">
        <v>267</v>
      </c>
      <c r="C58" s="64">
        <v>1</v>
      </c>
      <c r="D58" s="65">
        <v>45000</v>
      </c>
      <c r="E58" s="64">
        <v>5</v>
      </c>
      <c r="F58" s="64">
        <v>94</v>
      </c>
      <c r="G58" s="64">
        <v>6</v>
      </c>
      <c r="H58" s="66">
        <v>38505</v>
      </c>
      <c r="I58" s="67">
        <f t="shared" si="26"/>
        <v>7</v>
      </c>
      <c r="J58" s="59">
        <f t="shared" si="27"/>
        <v>7</v>
      </c>
      <c r="K58" s="67">
        <f t="shared" si="28"/>
        <v>8</v>
      </c>
      <c r="L58" s="59">
        <f t="shared" si="29"/>
        <v>7</v>
      </c>
      <c r="M58" s="68">
        <f t="shared" si="30"/>
        <v>7.583333333333333</v>
      </c>
      <c r="N58" s="68">
        <f t="shared" si="31"/>
        <v>5</v>
      </c>
      <c r="O58" s="69">
        <f t="shared" si="32"/>
        <v>8.583333333333334</v>
      </c>
      <c r="P58" s="69">
        <f t="shared" si="33"/>
        <v>5</v>
      </c>
      <c r="Q58" s="65">
        <f t="shared" si="34"/>
        <v>45000</v>
      </c>
      <c r="R58" s="65">
        <f t="shared" si="35"/>
        <v>45000</v>
      </c>
      <c r="S58" s="70">
        <f t="shared" si="36"/>
        <v>0</v>
      </c>
      <c r="T58" s="71">
        <f t="shared" si="37"/>
        <v>0</v>
      </c>
    </row>
    <row r="59" spans="1:20" s="9" customFormat="1" ht="16.5">
      <c r="A59" s="64">
        <v>14</v>
      </c>
      <c r="B59" s="64" t="s">
        <v>268</v>
      </c>
      <c r="C59" s="64">
        <v>1</v>
      </c>
      <c r="D59" s="65">
        <v>10000</v>
      </c>
      <c r="E59" s="64">
        <v>8</v>
      </c>
      <c r="F59" s="64">
        <v>94</v>
      </c>
      <c r="G59" s="64">
        <v>6</v>
      </c>
      <c r="H59" s="66">
        <v>38505</v>
      </c>
      <c r="I59" s="67">
        <f t="shared" si="26"/>
        <v>7</v>
      </c>
      <c r="J59" s="59">
        <f t="shared" si="27"/>
        <v>7</v>
      </c>
      <c r="K59" s="67">
        <f t="shared" si="28"/>
        <v>8</v>
      </c>
      <c r="L59" s="59">
        <f t="shared" si="29"/>
        <v>7</v>
      </c>
      <c r="M59" s="68">
        <f t="shared" si="30"/>
        <v>7.583333333333333</v>
      </c>
      <c r="N59" s="68">
        <f t="shared" si="31"/>
        <v>7.583333333333333</v>
      </c>
      <c r="O59" s="69">
        <f t="shared" si="32"/>
        <v>8.583333333333334</v>
      </c>
      <c r="P59" s="69">
        <f t="shared" si="33"/>
        <v>8</v>
      </c>
      <c r="Q59" s="65">
        <f t="shared" si="34"/>
        <v>9479.166666666666</v>
      </c>
      <c r="R59" s="65">
        <f t="shared" si="35"/>
        <v>10000</v>
      </c>
      <c r="S59" s="70">
        <f t="shared" si="36"/>
        <v>520.8333333333339</v>
      </c>
      <c r="T59" s="71">
        <f t="shared" si="37"/>
        <v>520.8333333333339</v>
      </c>
    </row>
    <row r="60" spans="1:20" s="9" customFormat="1" ht="16.5">
      <c r="A60" s="56">
        <v>15</v>
      </c>
      <c r="B60" s="64" t="s">
        <v>268</v>
      </c>
      <c r="C60" s="64">
        <v>1</v>
      </c>
      <c r="D60" s="65">
        <v>11000</v>
      </c>
      <c r="E60" s="64">
        <v>8</v>
      </c>
      <c r="F60" s="64">
        <v>94</v>
      </c>
      <c r="G60" s="64">
        <v>6</v>
      </c>
      <c r="H60" s="66">
        <v>38505</v>
      </c>
      <c r="I60" s="67">
        <f t="shared" si="26"/>
        <v>7</v>
      </c>
      <c r="J60" s="59">
        <f t="shared" si="27"/>
        <v>7</v>
      </c>
      <c r="K60" s="67">
        <f t="shared" si="28"/>
        <v>8</v>
      </c>
      <c r="L60" s="59">
        <f t="shared" si="29"/>
        <v>7</v>
      </c>
      <c r="M60" s="68">
        <f t="shared" si="30"/>
        <v>7.583333333333333</v>
      </c>
      <c r="N60" s="68">
        <f t="shared" si="31"/>
        <v>7.583333333333333</v>
      </c>
      <c r="O60" s="69">
        <f t="shared" si="32"/>
        <v>8.583333333333334</v>
      </c>
      <c r="P60" s="69">
        <f t="shared" si="33"/>
        <v>8</v>
      </c>
      <c r="Q60" s="65">
        <f t="shared" si="34"/>
        <v>10427.083333333332</v>
      </c>
      <c r="R60" s="65">
        <f t="shared" si="35"/>
        <v>11000</v>
      </c>
      <c r="S60" s="70">
        <f t="shared" si="36"/>
        <v>572.9166666666679</v>
      </c>
      <c r="T60" s="71">
        <f t="shared" si="37"/>
        <v>572.9166666666679</v>
      </c>
    </row>
    <row r="61" spans="1:20" s="9" customFormat="1" ht="16.5">
      <c r="A61" s="64">
        <v>16</v>
      </c>
      <c r="B61" s="64" t="s">
        <v>268</v>
      </c>
      <c r="C61" s="64">
        <v>1</v>
      </c>
      <c r="D61" s="65">
        <v>10000</v>
      </c>
      <c r="E61" s="64">
        <v>8</v>
      </c>
      <c r="F61" s="64">
        <v>94</v>
      </c>
      <c r="G61" s="64">
        <v>6</v>
      </c>
      <c r="H61" s="66">
        <v>38505</v>
      </c>
      <c r="I61" s="67">
        <f t="shared" si="26"/>
        <v>7</v>
      </c>
      <c r="J61" s="59">
        <f t="shared" si="27"/>
        <v>7</v>
      </c>
      <c r="K61" s="67">
        <f t="shared" si="28"/>
        <v>8</v>
      </c>
      <c r="L61" s="59">
        <f t="shared" si="29"/>
        <v>7</v>
      </c>
      <c r="M61" s="68">
        <f t="shared" si="30"/>
        <v>7.583333333333333</v>
      </c>
      <c r="N61" s="68">
        <f t="shared" si="31"/>
        <v>7.583333333333333</v>
      </c>
      <c r="O61" s="69">
        <f t="shared" si="32"/>
        <v>8.583333333333334</v>
      </c>
      <c r="P61" s="69">
        <f t="shared" si="33"/>
        <v>8</v>
      </c>
      <c r="Q61" s="65">
        <f t="shared" si="34"/>
        <v>9479.166666666666</v>
      </c>
      <c r="R61" s="65">
        <f t="shared" si="35"/>
        <v>10000</v>
      </c>
      <c r="S61" s="70">
        <f t="shared" si="36"/>
        <v>520.8333333333339</v>
      </c>
      <c r="T61" s="71">
        <f t="shared" si="37"/>
        <v>520.8333333333339</v>
      </c>
    </row>
    <row r="62" spans="1:20" s="9" customFormat="1" ht="16.5">
      <c r="A62" s="56">
        <v>17</v>
      </c>
      <c r="B62" s="64" t="s">
        <v>269</v>
      </c>
      <c r="C62" s="64">
        <v>1</v>
      </c>
      <c r="D62" s="65">
        <v>25000</v>
      </c>
      <c r="E62" s="64">
        <v>3</v>
      </c>
      <c r="F62" s="64">
        <v>94</v>
      </c>
      <c r="G62" s="64">
        <v>6</v>
      </c>
      <c r="H62" s="66">
        <v>38505</v>
      </c>
      <c r="I62" s="67">
        <f t="shared" si="26"/>
        <v>7</v>
      </c>
      <c r="J62" s="59">
        <f t="shared" si="27"/>
        <v>7</v>
      </c>
      <c r="K62" s="67">
        <f t="shared" si="28"/>
        <v>8</v>
      </c>
      <c r="L62" s="59">
        <f t="shared" si="29"/>
        <v>7</v>
      </c>
      <c r="M62" s="68">
        <f t="shared" si="30"/>
        <v>7.583333333333333</v>
      </c>
      <c r="N62" s="68">
        <f t="shared" si="31"/>
        <v>3</v>
      </c>
      <c r="O62" s="69">
        <f t="shared" si="32"/>
        <v>8.583333333333334</v>
      </c>
      <c r="P62" s="69">
        <f t="shared" si="33"/>
        <v>3</v>
      </c>
      <c r="Q62" s="65">
        <f t="shared" si="34"/>
        <v>25000</v>
      </c>
      <c r="R62" s="65">
        <f t="shared" si="35"/>
        <v>25000</v>
      </c>
      <c r="S62" s="70">
        <f t="shared" si="36"/>
        <v>0</v>
      </c>
      <c r="T62" s="71">
        <f t="shared" si="37"/>
        <v>0</v>
      </c>
    </row>
    <row r="63" spans="1:20" s="9" customFormat="1" ht="16.5">
      <c r="A63" s="64">
        <v>18</v>
      </c>
      <c r="B63" s="64" t="s">
        <v>269</v>
      </c>
      <c r="C63" s="64">
        <v>1</v>
      </c>
      <c r="D63" s="65">
        <v>10000</v>
      </c>
      <c r="E63" s="64">
        <v>3</v>
      </c>
      <c r="F63" s="64">
        <v>94</v>
      </c>
      <c r="G63" s="64">
        <v>6</v>
      </c>
      <c r="H63" s="66">
        <v>38505</v>
      </c>
      <c r="I63" s="67">
        <f t="shared" si="26"/>
        <v>7</v>
      </c>
      <c r="J63" s="59">
        <f t="shared" si="27"/>
        <v>7</v>
      </c>
      <c r="K63" s="67">
        <f t="shared" si="28"/>
        <v>8</v>
      </c>
      <c r="L63" s="59">
        <f t="shared" si="29"/>
        <v>7</v>
      </c>
      <c r="M63" s="68">
        <f t="shared" si="30"/>
        <v>7.583333333333333</v>
      </c>
      <c r="N63" s="68">
        <f t="shared" si="31"/>
        <v>3</v>
      </c>
      <c r="O63" s="69">
        <f t="shared" si="32"/>
        <v>8.583333333333334</v>
      </c>
      <c r="P63" s="69">
        <f t="shared" si="33"/>
        <v>3</v>
      </c>
      <c r="Q63" s="65">
        <f t="shared" si="34"/>
        <v>10000</v>
      </c>
      <c r="R63" s="65">
        <f t="shared" si="35"/>
        <v>10000</v>
      </c>
      <c r="S63" s="70">
        <f t="shared" si="36"/>
        <v>0</v>
      </c>
      <c r="T63" s="71">
        <f t="shared" si="37"/>
        <v>0</v>
      </c>
    </row>
    <row r="64" spans="1:20" s="9" customFormat="1" ht="16.5">
      <c r="A64" s="56">
        <v>19</v>
      </c>
      <c r="B64" s="64" t="s">
        <v>269</v>
      </c>
      <c r="C64" s="64">
        <v>1</v>
      </c>
      <c r="D64" s="65">
        <v>90000</v>
      </c>
      <c r="E64" s="64">
        <v>3</v>
      </c>
      <c r="F64" s="64">
        <v>94</v>
      </c>
      <c r="G64" s="64">
        <v>6</v>
      </c>
      <c r="H64" s="66">
        <v>38505</v>
      </c>
      <c r="I64" s="67">
        <f t="shared" si="26"/>
        <v>7</v>
      </c>
      <c r="J64" s="59">
        <f t="shared" si="27"/>
        <v>7</v>
      </c>
      <c r="K64" s="67">
        <f t="shared" si="28"/>
        <v>8</v>
      </c>
      <c r="L64" s="59">
        <f t="shared" si="29"/>
        <v>7</v>
      </c>
      <c r="M64" s="68">
        <f t="shared" si="30"/>
        <v>7.583333333333333</v>
      </c>
      <c r="N64" s="68">
        <f t="shared" si="31"/>
        <v>3</v>
      </c>
      <c r="O64" s="69">
        <f t="shared" si="32"/>
        <v>8.583333333333334</v>
      </c>
      <c r="P64" s="69">
        <f t="shared" si="33"/>
        <v>3</v>
      </c>
      <c r="Q64" s="65">
        <f t="shared" si="34"/>
        <v>90000</v>
      </c>
      <c r="R64" s="65">
        <f t="shared" si="35"/>
        <v>90000</v>
      </c>
      <c r="S64" s="70">
        <f t="shared" si="36"/>
        <v>0</v>
      </c>
      <c r="T64" s="71">
        <f t="shared" si="37"/>
        <v>0</v>
      </c>
    </row>
    <row r="65" spans="1:20" s="9" customFormat="1" ht="16.5">
      <c r="A65" s="64">
        <v>20</v>
      </c>
      <c r="B65" s="64" t="s">
        <v>270</v>
      </c>
      <c r="C65" s="64">
        <v>1</v>
      </c>
      <c r="D65" s="65">
        <v>23445</v>
      </c>
      <c r="E65" s="64">
        <v>3</v>
      </c>
      <c r="F65" s="64">
        <v>94</v>
      </c>
      <c r="G65" s="64">
        <v>5</v>
      </c>
      <c r="H65" s="66">
        <v>38503</v>
      </c>
      <c r="I65" s="67">
        <f t="shared" si="26"/>
        <v>7</v>
      </c>
      <c r="J65" s="59">
        <f t="shared" si="27"/>
        <v>8</v>
      </c>
      <c r="K65" s="67">
        <f t="shared" si="28"/>
        <v>8</v>
      </c>
      <c r="L65" s="59">
        <f t="shared" si="29"/>
        <v>8</v>
      </c>
      <c r="M65" s="68">
        <f t="shared" si="30"/>
        <v>7.666666666666667</v>
      </c>
      <c r="N65" s="68">
        <f t="shared" si="31"/>
        <v>3</v>
      </c>
      <c r="O65" s="69">
        <f t="shared" si="32"/>
        <v>8.666666666666666</v>
      </c>
      <c r="P65" s="69">
        <f t="shared" si="33"/>
        <v>3</v>
      </c>
      <c r="Q65" s="65">
        <f t="shared" si="34"/>
        <v>23445</v>
      </c>
      <c r="R65" s="65">
        <f t="shared" si="35"/>
        <v>23445</v>
      </c>
      <c r="S65" s="70">
        <f t="shared" si="36"/>
        <v>0</v>
      </c>
      <c r="T65" s="71">
        <f t="shared" si="37"/>
        <v>0</v>
      </c>
    </row>
    <row r="66" spans="1:20" s="9" customFormat="1" ht="16.5">
      <c r="A66" s="56">
        <v>21</v>
      </c>
      <c r="B66" s="64" t="s">
        <v>271</v>
      </c>
      <c r="C66" s="64">
        <v>1</v>
      </c>
      <c r="D66" s="65">
        <v>33000</v>
      </c>
      <c r="E66" s="64">
        <v>3</v>
      </c>
      <c r="F66" s="64">
        <v>94</v>
      </c>
      <c r="G66" s="64">
        <v>5</v>
      </c>
      <c r="H66" s="66">
        <v>38491</v>
      </c>
      <c r="I66" s="67">
        <f t="shared" si="26"/>
        <v>7</v>
      </c>
      <c r="J66" s="59">
        <f t="shared" si="27"/>
        <v>8</v>
      </c>
      <c r="K66" s="67">
        <f t="shared" si="28"/>
        <v>8</v>
      </c>
      <c r="L66" s="59">
        <f t="shared" si="29"/>
        <v>8</v>
      </c>
      <c r="M66" s="68">
        <f t="shared" si="30"/>
        <v>7.666666666666667</v>
      </c>
      <c r="N66" s="68">
        <f t="shared" si="31"/>
        <v>3</v>
      </c>
      <c r="O66" s="69">
        <f t="shared" si="32"/>
        <v>8.666666666666666</v>
      </c>
      <c r="P66" s="69">
        <f t="shared" si="33"/>
        <v>3</v>
      </c>
      <c r="Q66" s="65">
        <f t="shared" si="34"/>
        <v>33000</v>
      </c>
      <c r="R66" s="65">
        <f t="shared" si="35"/>
        <v>33000</v>
      </c>
      <c r="S66" s="70">
        <f t="shared" si="36"/>
        <v>0</v>
      </c>
      <c r="T66" s="71">
        <f t="shared" si="37"/>
        <v>0</v>
      </c>
    </row>
    <row r="67" spans="1:20" s="9" customFormat="1" ht="16.5">
      <c r="A67" s="64">
        <v>22</v>
      </c>
      <c r="B67" s="64" t="s">
        <v>272</v>
      </c>
      <c r="C67" s="64">
        <v>1</v>
      </c>
      <c r="D67" s="65">
        <v>90000</v>
      </c>
      <c r="E67" s="64">
        <v>6</v>
      </c>
      <c r="F67" s="64">
        <v>94</v>
      </c>
      <c r="G67" s="64">
        <v>6</v>
      </c>
      <c r="H67" s="66">
        <v>38505</v>
      </c>
      <c r="I67" s="67">
        <f t="shared" si="26"/>
        <v>7</v>
      </c>
      <c r="J67" s="59">
        <f t="shared" si="27"/>
        <v>7</v>
      </c>
      <c r="K67" s="67">
        <f t="shared" si="28"/>
        <v>8</v>
      </c>
      <c r="L67" s="59">
        <f t="shared" si="29"/>
        <v>7</v>
      </c>
      <c r="M67" s="68">
        <f t="shared" si="30"/>
        <v>7.583333333333333</v>
      </c>
      <c r="N67" s="68">
        <f t="shared" si="31"/>
        <v>6</v>
      </c>
      <c r="O67" s="69">
        <f t="shared" si="32"/>
        <v>8.583333333333334</v>
      </c>
      <c r="P67" s="69">
        <f t="shared" si="33"/>
        <v>6</v>
      </c>
      <c r="Q67" s="65">
        <f t="shared" si="34"/>
        <v>90000</v>
      </c>
      <c r="R67" s="65">
        <f t="shared" si="35"/>
        <v>90000</v>
      </c>
      <c r="S67" s="70">
        <f t="shared" si="36"/>
        <v>0</v>
      </c>
      <c r="T67" s="71">
        <f t="shared" si="37"/>
        <v>0</v>
      </c>
    </row>
    <row r="68" spans="1:20" s="9" customFormat="1" ht="16.5">
      <c r="A68" s="56">
        <v>23</v>
      </c>
      <c r="B68" s="64" t="s">
        <v>273</v>
      </c>
      <c r="C68" s="64">
        <v>1</v>
      </c>
      <c r="D68" s="65">
        <v>160000</v>
      </c>
      <c r="E68" s="64">
        <v>5</v>
      </c>
      <c r="F68" s="64">
        <v>94</v>
      </c>
      <c r="G68" s="64">
        <v>6</v>
      </c>
      <c r="H68" s="66">
        <v>38505</v>
      </c>
      <c r="I68" s="67">
        <f t="shared" si="26"/>
        <v>7</v>
      </c>
      <c r="J68" s="59">
        <f t="shared" si="27"/>
        <v>7</v>
      </c>
      <c r="K68" s="67">
        <f t="shared" si="28"/>
        <v>8</v>
      </c>
      <c r="L68" s="59">
        <f t="shared" si="29"/>
        <v>7</v>
      </c>
      <c r="M68" s="68">
        <f t="shared" si="30"/>
        <v>7.583333333333333</v>
      </c>
      <c r="N68" s="68">
        <f t="shared" si="31"/>
        <v>5</v>
      </c>
      <c r="O68" s="69">
        <f t="shared" si="32"/>
        <v>8.583333333333334</v>
      </c>
      <c r="P68" s="69">
        <f t="shared" si="33"/>
        <v>5</v>
      </c>
      <c r="Q68" s="65">
        <f t="shared" si="34"/>
        <v>160000</v>
      </c>
      <c r="R68" s="65">
        <f t="shared" si="35"/>
        <v>160000</v>
      </c>
      <c r="S68" s="70">
        <f t="shared" si="36"/>
        <v>0</v>
      </c>
      <c r="T68" s="71">
        <f t="shared" si="37"/>
        <v>0</v>
      </c>
    </row>
    <row r="69" spans="1:20" s="9" customFormat="1" ht="16.5">
      <c r="A69" s="64">
        <v>24</v>
      </c>
      <c r="B69" s="64" t="s">
        <v>274</v>
      </c>
      <c r="C69" s="64">
        <v>1</v>
      </c>
      <c r="D69" s="65">
        <v>30000</v>
      </c>
      <c r="E69" s="64">
        <v>5</v>
      </c>
      <c r="F69" s="64">
        <v>94</v>
      </c>
      <c r="G69" s="64">
        <v>6</v>
      </c>
      <c r="H69" s="66">
        <v>38505</v>
      </c>
      <c r="I69" s="67">
        <f t="shared" si="26"/>
        <v>7</v>
      </c>
      <c r="J69" s="59">
        <f t="shared" si="27"/>
        <v>7</v>
      </c>
      <c r="K69" s="67">
        <f t="shared" si="28"/>
        <v>8</v>
      </c>
      <c r="L69" s="59">
        <f t="shared" si="29"/>
        <v>7</v>
      </c>
      <c r="M69" s="68">
        <f t="shared" si="30"/>
        <v>7.583333333333333</v>
      </c>
      <c r="N69" s="68">
        <f t="shared" si="31"/>
        <v>5</v>
      </c>
      <c r="O69" s="69">
        <f t="shared" si="32"/>
        <v>8.583333333333334</v>
      </c>
      <c r="P69" s="69">
        <f t="shared" si="33"/>
        <v>5</v>
      </c>
      <c r="Q69" s="65">
        <f t="shared" si="34"/>
        <v>30000</v>
      </c>
      <c r="R69" s="65">
        <f t="shared" si="35"/>
        <v>30000</v>
      </c>
      <c r="S69" s="70">
        <f t="shared" si="36"/>
        <v>0</v>
      </c>
      <c r="T69" s="71">
        <f t="shared" si="37"/>
        <v>0</v>
      </c>
    </row>
    <row r="70" spans="1:20" s="9" customFormat="1" ht="16.5">
      <c r="A70" s="56">
        <v>25</v>
      </c>
      <c r="B70" s="64" t="s">
        <v>275</v>
      </c>
      <c r="C70" s="64">
        <v>1</v>
      </c>
      <c r="D70" s="65">
        <v>16000</v>
      </c>
      <c r="E70" s="64">
        <v>10</v>
      </c>
      <c r="F70" s="64">
        <v>94</v>
      </c>
      <c r="G70" s="64">
        <v>6</v>
      </c>
      <c r="H70" s="66">
        <v>38505</v>
      </c>
      <c r="I70" s="67">
        <f t="shared" si="26"/>
        <v>7</v>
      </c>
      <c r="J70" s="59">
        <f t="shared" si="27"/>
        <v>7</v>
      </c>
      <c r="K70" s="67">
        <f t="shared" si="28"/>
        <v>8</v>
      </c>
      <c r="L70" s="59">
        <f t="shared" si="29"/>
        <v>7</v>
      </c>
      <c r="M70" s="68">
        <f t="shared" si="30"/>
        <v>7.583333333333333</v>
      </c>
      <c r="N70" s="68">
        <f t="shared" si="31"/>
        <v>7.583333333333333</v>
      </c>
      <c r="O70" s="69">
        <f t="shared" si="32"/>
        <v>8.583333333333334</v>
      </c>
      <c r="P70" s="69">
        <f t="shared" si="33"/>
        <v>8.583333333333334</v>
      </c>
      <c r="Q70" s="65">
        <f t="shared" si="34"/>
        <v>12133.333333333332</v>
      </c>
      <c r="R70" s="65">
        <f t="shared" si="35"/>
        <v>13733.333333333334</v>
      </c>
      <c r="S70" s="70">
        <f t="shared" si="36"/>
        <v>1600.0000000000018</v>
      </c>
      <c r="T70" s="71">
        <f t="shared" si="37"/>
        <v>3866.666666666668</v>
      </c>
    </row>
    <row r="71" spans="1:20" s="9" customFormat="1" ht="16.5">
      <c r="A71" s="64">
        <v>26</v>
      </c>
      <c r="B71" s="64" t="s">
        <v>276</v>
      </c>
      <c r="C71" s="64">
        <v>1</v>
      </c>
      <c r="D71" s="65">
        <v>17500</v>
      </c>
      <c r="E71" s="64">
        <v>5</v>
      </c>
      <c r="F71" s="64">
        <v>94</v>
      </c>
      <c r="G71" s="64">
        <v>5</v>
      </c>
      <c r="H71" s="66">
        <v>38503</v>
      </c>
      <c r="I71" s="67">
        <f t="shared" si="26"/>
        <v>7</v>
      </c>
      <c r="J71" s="59">
        <f t="shared" si="27"/>
        <v>8</v>
      </c>
      <c r="K71" s="67">
        <f t="shared" si="28"/>
        <v>8</v>
      </c>
      <c r="L71" s="59">
        <f t="shared" si="29"/>
        <v>8</v>
      </c>
      <c r="M71" s="68">
        <f t="shared" si="30"/>
        <v>7.666666666666667</v>
      </c>
      <c r="N71" s="68">
        <f t="shared" si="31"/>
        <v>5</v>
      </c>
      <c r="O71" s="69">
        <f t="shared" si="32"/>
        <v>8.666666666666666</v>
      </c>
      <c r="P71" s="69">
        <f t="shared" si="33"/>
        <v>5</v>
      </c>
      <c r="Q71" s="65">
        <f t="shared" si="34"/>
        <v>17500</v>
      </c>
      <c r="R71" s="65">
        <f t="shared" si="35"/>
        <v>17500</v>
      </c>
      <c r="S71" s="70">
        <f t="shared" si="36"/>
        <v>0</v>
      </c>
      <c r="T71" s="71">
        <f t="shared" si="37"/>
        <v>0</v>
      </c>
    </row>
    <row r="72" spans="1:20" s="9" customFormat="1" ht="16.5">
      <c r="A72" s="56">
        <v>27</v>
      </c>
      <c r="B72" s="64" t="s">
        <v>276</v>
      </c>
      <c r="C72" s="64">
        <v>1</v>
      </c>
      <c r="D72" s="65">
        <v>17500</v>
      </c>
      <c r="E72" s="64">
        <v>5</v>
      </c>
      <c r="F72" s="64">
        <v>94</v>
      </c>
      <c r="G72" s="64">
        <v>5</v>
      </c>
      <c r="H72" s="66">
        <v>38503</v>
      </c>
      <c r="I72" s="67">
        <f t="shared" si="26"/>
        <v>7</v>
      </c>
      <c r="J72" s="59">
        <f t="shared" si="27"/>
        <v>8</v>
      </c>
      <c r="K72" s="67">
        <f t="shared" si="28"/>
        <v>8</v>
      </c>
      <c r="L72" s="59">
        <f t="shared" si="29"/>
        <v>8</v>
      </c>
      <c r="M72" s="68">
        <f t="shared" si="30"/>
        <v>7.666666666666667</v>
      </c>
      <c r="N72" s="68">
        <f t="shared" si="31"/>
        <v>5</v>
      </c>
      <c r="O72" s="69">
        <f t="shared" si="32"/>
        <v>8.666666666666666</v>
      </c>
      <c r="P72" s="69">
        <f t="shared" si="33"/>
        <v>5</v>
      </c>
      <c r="Q72" s="65">
        <f t="shared" si="34"/>
        <v>17500</v>
      </c>
      <c r="R72" s="65">
        <f t="shared" si="35"/>
        <v>17500</v>
      </c>
      <c r="S72" s="70">
        <f t="shared" si="36"/>
        <v>0</v>
      </c>
      <c r="T72" s="71">
        <f t="shared" si="37"/>
        <v>0</v>
      </c>
    </row>
    <row r="73" spans="1:20" s="9" customFormat="1" ht="16.5">
      <c r="A73" s="64">
        <v>28</v>
      </c>
      <c r="B73" s="64" t="s">
        <v>276</v>
      </c>
      <c r="C73" s="64">
        <v>1</v>
      </c>
      <c r="D73" s="65">
        <v>17500</v>
      </c>
      <c r="E73" s="64">
        <v>5</v>
      </c>
      <c r="F73" s="64">
        <v>94</v>
      </c>
      <c r="G73" s="64">
        <v>5</v>
      </c>
      <c r="H73" s="66">
        <v>38503</v>
      </c>
      <c r="I73" s="67">
        <f t="shared" si="26"/>
        <v>7</v>
      </c>
      <c r="J73" s="59">
        <f t="shared" si="27"/>
        <v>8</v>
      </c>
      <c r="K73" s="67">
        <f t="shared" si="28"/>
        <v>8</v>
      </c>
      <c r="L73" s="59">
        <f t="shared" si="29"/>
        <v>8</v>
      </c>
      <c r="M73" s="68">
        <f t="shared" si="30"/>
        <v>7.666666666666667</v>
      </c>
      <c r="N73" s="68">
        <f t="shared" si="31"/>
        <v>5</v>
      </c>
      <c r="O73" s="69">
        <f t="shared" si="32"/>
        <v>8.666666666666666</v>
      </c>
      <c r="P73" s="69">
        <f t="shared" si="33"/>
        <v>5</v>
      </c>
      <c r="Q73" s="65">
        <f t="shared" si="34"/>
        <v>17500</v>
      </c>
      <c r="R73" s="65">
        <f t="shared" si="35"/>
        <v>17500</v>
      </c>
      <c r="S73" s="70">
        <f t="shared" si="36"/>
        <v>0</v>
      </c>
      <c r="T73" s="71">
        <f t="shared" si="37"/>
        <v>0</v>
      </c>
    </row>
    <row r="74" spans="1:20" s="9" customFormat="1" ht="16.5">
      <c r="A74" s="56">
        <v>29</v>
      </c>
      <c r="B74" s="64" t="s">
        <v>276</v>
      </c>
      <c r="C74" s="64">
        <v>1</v>
      </c>
      <c r="D74" s="65">
        <v>17500</v>
      </c>
      <c r="E74" s="64">
        <v>5</v>
      </c>
      <c r="F74" s="64">
        <v>94</v>
      </c>
      <c r="G74" s="64">
        <v>5</v>
      </c>
      <c r="H74" s="66">
        <v>38503</v>
      </c>
      <c r="I74" s="67">
        <f t="shared" si="26"/>
        <v>7</v>
      </c>
      <c r="J74" s="59">
        <f t="shared" si="27"/>
        <v>8</v>
      </c>
      <c r="K74" s="67">
        <f t="shared" si="28"/>
        <v>8</v>
      </c>
      <c r="L74" s="59">
        <f t="shared" si="29"/>
        <v>8</v>
      </c>
      <c r="M74" s="68">
        <f t="shared" si="30"/>
        <v>7.666666666666667</v>
      </c>
      <c r="N74" s="68">
        <f t="shared" si="31"/>
        <v>5</v>
      </c>
      <c r="O74" s="69">
        <f t="shared" si="32"/>
        <v>8.666666666666666</v>
      </c>
      <c r="P74" s="69">
        <f t="shared" si="33"/>
        <v>5</v>
      </c>
      <c r="Q74" s="65">
        <f t="shared" si="34"/>
        <v>17500</v>
      </c>
      <c r="R74" s="65">
        <f t="shared" si="35"/>
        <v>17500</v>
      </c>
      <c r="S74" s="70">
        <f t="shared" si="36"/>
        <v>0</v>
      </c>
      <c r="T74" s="71">
        <f t="shared" si="37"/>
        <v>0</v>
      </c>
    </row>
    <row r="75" spans="1:20" s="9" customFormat="1" ht="16.5">
      <c r="A75" s="64">
        <v>30</v>
      </c>
      <c r="B75" s="64" t="s">
        <v>276</v>
      </c>
      <c r="C75" s="64">
        <v>1</v>
      </c>
      <c r="D75" s="65">
        <v>17500</v>
      </c>
      <c r="E75" s="64">
        <v>5</v>
      </c>
      <c r="F75" s="64">
        <v>94</v>
      </c>
      <c r="G75" s="64">
        <v>5</v>
      </c>
      <c r="H75" s="66">
        <v>38503</v>
      </c>
      <c r="I75" s="67">
        <f t="shared" si="26"/>
        <v>7</v>
      </c>
      <c r="J75" s="59">
        <f t="shared" si="27"/>
        <v>8</v>
      </c>
      <c r="K75" s="67">
        <f t="shared" si="28"/>
        <v>8</v>
      </c>
      <c r="L75" s="59">
        <f t="shared" si="29"/>
        <v>8</v>
      </c>
      <c r="M75" s="68">
        <f t="shared" si="30"/>
        <v>7.666666666666667</v>
      </c>
      <c r="N75" s="68">
        <f t="shared" si="31"/>
        <v>5</v>
      </c>
      <c r="O75" s="69">
        <f t="shared" si="32"/>
        <v>8.666666666666666</v>
      </c>
      <c r="P75" s="69">
        <f t="shared" si="33"/>
        <v>5</v>
      </c>
      <c r="Q75" s="65">
        <f t="shared" si="34"/>
        <v>17500</v>
      </c>
      <c r="R75" s="65">
        <f t="shared" si="35"/>
        <v>17500</v>
      </c>
      <c r="S75" s="70">
        <f t="shared" si="36"/>
        <v>0</v>
      </c>
      <c r="T75" s="71">
        <f t="shared" si="37"/>
        <v>0</v>
      </c>
    </row>
    <row r="76" spans="1:20" s="9" customFormat="1" ht="16.5">
      <c r="A76" s="56">
        <v>31</v>
      </c>
      <c r="B76" s="64" t="s">
        <v>277</v>
      </c>
      <c r="C76" s="64">
        <v>1</v>
      </c>
      <c r="D76" s="65">
        <v>12000</v>
      </c>
      <c r="E76" s="64">
        <v>5</v>
      </c>
      <c r="F76" s="64">
        <v>94</v>
      </c>
      <c r="G76" s="64">
        <v>5</v>
      </c>
      <c r="H76" s="66">
        <v>38491</v>
      </c>
      <c r="I76" s="67">
        <f t="shared" si="26"/>
        <v>7</v>
      </c>
      <c r="J76" s="59">
        <f t="shared" si="27"/>
        <v>8</v>
      </c>
      <c r="K76" s="67">
        <f t="shared" si="28"/>
        <v>8</v>
      </c>
      <c r="L76" s="59">
        <f t="shared" si="29"/>
        <v>8</v>
      </c>
      <c r="M76" s="68">
        <f t="shared" si="30"/>
        <v>7.666666666666667</v>
      </c>
      <c r="N76" s="68">
        <f t="shared" si="31"/>
        <v>5</v>
      </c>
      <c r="O76" s="69">
        <f t="shared" si="32"/>
        <v>8.666666666666666</v>
      </c>
      <c r="P76" s="69">
        <f t="shared" si="33"/>
        <v>5</v>
      </c>
      <c r="Q76" s="65">
        <f t="shared" si="34"/>
        <v>12000</v>
      </c>
      <c r="R76" s="65">
        <f t="shared" si="35"/>
        <v>12000</v>
      </c>
      <c r="S76" s="70">
        <f t="shared" si="36"/>
        <v>0</v>
      </c>
      <c r="T76" s="71">
        <f t="shared" si="37"/>
        <v>0</v>
      </c>
    </row>
    <row r="77" spans="1:20" s="9" customFormat="1" ht="16.5">
      <c r="A77" s="64">
        <v>32</v>
      </c>
      <c r="B77" s="64" t="s">
        <v>278</v>
      </c>
      <c r="C77" s="64">
        <v>1</v>
      </c>
      <c r="D77" s="65">
        <v>70000</v>
      </c>
      <c r="E77" s="64">
        <v>5</v>
      </c>
      <c r="F77" s="64">
        <v>94</v>
      </c>
      <c r="G77" s="64">
        <v>6</v>
      </c>
      <c r="H77" s="66">
        <v>38505</v>
      </c>
      <c r="I77" s="67">
        <f t="shared" si="26"/>
        <v>7</v>
      </c>
      <c r="J77" s="59">
        <f t="shared" si="27"/>
        <v>7</v>
      </c>
      <c r="K77" s="67">
        <f t="shared" si="28"/>
        <v>8</v>
      </c>
      <c r="L77" s="59">
        <f t="shared" si="29"/>
        <v>7</v>
      </c>
      <c r="M77" s="68">
        <f t="shared" si="30"/>
        <v>7.583333333333333</v>
      </c>
      <c r="N77" s="68">
        <f t="shared" si="31"/>
        <v>5</v>
      </c>
      <c r="O77" s="69">
        <f t="shared" si="32"/>
        <v>8.583333333333334</v>
      </c>
      <c r="P77" s="69">
        <f t="shared" si="33"/>
        <v>5</v>
      </c>
      <c r="Q77" s="65">
        <f t="shared" si="34"/>
        <v>70000</v>
      </c>
      <c r="R77" s="65">
        <f t="shared" si="35"/>
        <v>70000</v>
      </c>
      <c r="S77" s="70">
        <f t="shared" si="36"/>
        <v>0</v>
      </c>
      <c r="T77" s="71">
        <f t="shared" si="37"/>
        <v>0</v>
      </c>
    </row>
    <row r="78" spans="1:20" s="9" customFormat="1" ht="17.25" thickBot="1">
      <c r="A78" s="87">
        <v>33</v>
      </c>
      <c r="B78" s="72" t="s">
        <v>278</v>
      </c>
      <c r="C78" s="72">
        <v>1</v>
      </c>
      <c r="D78" s="45">
        <v>70000</v>
      </c>
      <c r="E78" s="72">
        <v>5</v>
      </c>
      <c r="F78" s="72">
        <v>94</v>
      </c>
      <c r="G78" s="72">
        <v>6</v>
      </c>
      <c r="H78" s="73">
        <v>38505</v>
      </c>
      <c r="I78" s="74">
        <f t="shared" si="26"/>
        <v>7</v>
      </c>
      <c r="J78" s="59">
        <f t="shared" si="27"/>
        <v>7</v>
      </c>
      <c r="K78" s="74">
        <f t="shared" si="28"/>
        <v>8</v>
      </c>
      <c r="L78" s="59">
        <f t="shared" si="29"/>
        <v>7</v>
      </c>
      <c r="M78" s="75">
        <f t="shared" si="30"/>
        <v>7.583333333333333</v>
      </c>
      <c r="N78" s="75">
        <f t="shared" si="31"/>
        <v>5</v>
      </c>
      <c r="O78" s="76">
        <f t="shared" si="32"/>
        <v>8.583333333333334</v>
      </c>
      <c r="P78" s="76">
        <f t="shared" si="33"/>
        <v>5</v>
      </c>
      <c r="Q78" s="45">
        <f t="shared" si="34"/>
        <v>70000</v>
      </c>
      <c r="R78" s="45">
        <f t="shared" si="35"/>
        <v>70000</v>
      </c>
      <c r="S78" s="77">
        <f t="shared" si="36"/>
        <v>0</v>
      </c>
      <c r="T78" s="78">
        <f t="shared" si="37"/>
        <v>0</v>
      </c>
    </row>
    <row r="79" spans="1:21" ht="24.75" customHeight="1" thickBot="1">
      <c r="A79" s="913" t="s">
        <v>279</v>
      </c>
      <c r="B79" s="913"/>
      <c r="C79" s="101"/>
      <c r="D79" s="108">
        <f>SUM(D80:D81)</f>
        <v>2474184</v>
      </c>
      <c r="E79" s="102"/>
      <c r="F79" s="102"/>
      <c r="G79" s="102"/>
      <c r="H79" s="103"/>
      <c r="I79" s="102"/>
      <c r="J79" s="102"/>
      <c r="K79" s="102"/>
      <c r="L79" s="102"/>
      <c r="M79" s="104"/>
      <c r="N79" s="104"/>
      <c r="O79" s="105"/>
      <c r="P79" s="105"/>
      <c r="Q79" s="106">
        <f>SUM(Q80:Q81)</f>
        <v>312709.36666666664</v>
      </c>
      <c r="R79" s="106">
        <f>SUM(R80:R83)</f>
        <v>379223.5444444444</v>
      </c>
      <c r="S79" s="107">
        <f>SUM(S80:S83)</f>
        <v>58180.84444444447</v>
      </c>
      <c r="T79" s="106">
        <f>SUM(T80:T81)</f>
        <v>2161474.6333333333</v>
      </c>
      <c r="U79" s="111">
        <f>SUM(D83)</f>
        <v>500000</v>
      </c>
    </row>
    <row r="80" spans="1:20" ht="39.75" customHeight="1">
      <c r="A80" s="97">
        <v>1</v>
      </c>
      <c r="B80" s="98" t="s">
        <v>280</v>
      </c>
      <c r="C80" s="97">
        <v>1</v>
      </c>
      <c r="D80" s="57">
        <v>2320000</v>
      </c>
      <c r="E80" s="97">
        <v>60</v>
      </c>
      <c r="F80" s="99">
        <v>94</v>
      </c>
      <c r="G80" s="99">
        <v>6</v>
      </c>
      <c r="H80" s="58">
        <v>38519</v>
      </c>
      <c r="I80" s="59">
        <f>$I$2-F80</f>
        <v>7</v>
      </c>
      <c r="J80" s="59">
        <f>$J$2-G80+1</f>
        <v>7</v>
      </c>
      <c r="K80" s="59">
        <f>$K$2-F80</f>
        <v>8</v>
      </c>
      <c r="L80" s="59">
        <f>$L$2-G80+1</f>
        <v>7</v>
      </c>
      <c r="M80" s="60">
        <f>I80+J80/12</f>
        <v>7.583333333333333</v>
      </c>
      <c r="N80" s="60">
        <f>IF(M80&gt;E80,E80,M80)</f>
        <v>7.583333333333333</v>
      </c>
      <c r="O80" s="61">
        <f>K80+L80/12</f>
        <v>8.583333333333334</v>
      </c>
      <c r="P80" s="61">
        <f>IF(O80&gt;E80,E80,O80)</f>
        <v>8.583333333333334</v>
      </c>
      <c r="Q80" s="57">
        <f>(D80/E80)*N80</f>
        <v>293222.2222222222</v>
      </c>
      <c r="R80" s="57">
        <f>(D80/E80)*P80</f>
        <v>331888.8888888889</v>
      </c>
      <c r="S80" s="62">
        <f>R80-Q80</f>
        <v>38666.666666666686</v>
      </c>
      <c r="T80" s="100">
        <f>D80-Q80</f>
        <v>2026777.7777777778</v>
      </c>
    </row>
    <row r="81" spans="1:21" ht="39.75" customHeight="1">
      <c r="A81" s="85">
        <v>2</v>
      </c>
      <c r="B81" s="86" t="s">
        <v>280</v>
      </c>
      <c r="C81" s="36">
        <v>1</v>
      </c>
      <c r="D81" s="65">
        <v>154184</v>
      </c>
      <c r="E81" s="85">
        <v>60</v>
      </c>
      <c r="F81" s="36">
        <v>94</v>
      </c>
      <c r="G81" s="36">
        <v>6</v>
      </c>
      <c r="H81" s="66">
        <v>38519</v>
      </c>
      <c r="I81" s="67">
        <f>$I$2-F81</f>
        <v>7</v>
      </c>
      <c r="J81" s="67">
        <f>$J$2-G81+1</f>
        <v>7</v>
      </c>
      <c r="K81" s="67">
        <f>$K$2-F81</f>
        <v>8</v>
      </c>
      <c r="L81" s="59">
        <f>$L$2-G81+1</f>
        <v>7</v>
      </c>
      <c r="M81" s="68">
        <f>I81+J81/12</f>
        <v>7.583333333333333</v>
      </c>
      <c r="N81" s="68">
        <f>IF(M81&gt;E81,E81,M81)</f>
        <v>7.583333333333333</v>
      </c>
      <c r="O81" s="69">
        <f>K81+L81/12</f>
        <v>8.583333333333334</v>
      </c>
      <c r="P81" s="69">
        <f>IF(O81&gt;E81,E81,O81)</f>
        <v>8.583333333333334</v>
      </c>
      <c r="Q81" s="65">
        <f>(D81/E81)*N81</f>
        <v>19487.144444444442</v>
      </c>
      <c r="R81" s="65">
        <f>(D81/E81)*P81</f>
        <v>22056.877777777776</v>
      </c>
      <c r="S81" s="70">
        <f>R81-Q81</f>
        <v>2569.7333333333336</v>
      </c>
      <c r="T81" s="71">
        <f>D81-Q81</f>
        <v>134696.85555555555</v>
      </c>
      <c r="U81" s="112"/>
    </row>
    <row r="82" spans="1:20" s="164" customFormat="1" ht="35.25">
      <c r="A82" s="151">
        <v>3</v>
      </c>
      <c r="B82" s="161" t="s">
        <v>431</v>
      </c>
      <c r="C82" s="162">
        <v>6</v>
      </c>
      <c r="D82" s="152">
        <v>600000</v>
      </c>
      <c r="E82" s="151">
        <v>60</v>
      </c>
      <c r="F82" s="162">
        <v>101</v>
      </c>
      <c r="G82" s="162">
        <v>3</v>
      </c>
      <c r="H82" s="153">
        <v>40969</v>
      </c>
      <c r="I82" s="154">
        <f>$I$2-F82</f>
        <v>0</v>
      </c>
      <c r="J82" s="154">
        <f>$J$2-G82+1</f>
        <v>10</v>
      </c>
      <c r="K82" s="154">
        <f>$K$2-F82</f>
        <v>1</v>
      </c>
      <c r="L82" s="155">
        <f>$L$2-G82+1</f>
        <v>10</v>
      </c>
      <c r="M82" s="165">
        <f>I82+J82/12</f>
        <v>0.8333333333333334</v>
      </c>
      <c r="N82" s="165">
        <f>IF(M82&gt;E82,E82,M82)</f>
        <v>0.8333333333333334</v>
      </c>
      <c r="O82" s="157">
        <f>K82+L82/12</f>
        <v>1.8333333333333335</v>
      </c>
      <c r="P82" s="157">
        <f>IF(O82&gt;E82,E82,O82)</f>
        <v>1.8333333333333335</v>
      </c>
      <c r="Q82" s="152">
        <f>(D82/E82)*N82</f>
        <v>8333.333333333334</v>
      </c>
      <c r="R82" s="152">
        <f>(D82/E82)*P82</f>
        <v>18333.333333333336</v>
      </c>
      <c r="S82" s="158">
        <f>R82-Q82</f>
        <v>10000.000000000002</v>
      </c>
      <c r="T82" s="163">
        <f>D82-Q82</f>
        <v>591666.6666666666</v>
      </c>
    </row>
    <row r="83" spans="1:20" ht="35.25">
      <c r="A83" s="113">
        <v>4</v>
      </c>
      <c r="B83" s="124" t="s">
        <v>431</v>
      </c>
      <c r="C83" s="125">
        <v>5</v>
      </c>
      <c r="D83" s="114">
        <v>500000</v>
      </c>
      <c r="E83" s="113">
        <v>60</v>
      </c>
      <c r="F83" s="125">
        <v>102</v>
      </c>
      <c r="G83" s="125">
        <v>3</v>
      </c>
      <c r="H83" s="115">
        <v>41334</v>
      </c>
      <c r="I83" s="122">
        <v>0</v>
      </c>
      <c r="J83" s="123">
        <v>0</v>
      </c>
      <c r="K83" s="116">
        <f>$K$2-F83</f>
        <v>0</v>
      </c>
      <c r="L83" s="117">
        <f>$L$2-G83+1</f>
        <v>10</v>
      </c>
      <c r="M83" s="122">
        <v>0</v>
      </c>
      <c r="N83" s="123">
        <v>0</v>
      </c>
      <c r="O83" s="118">
        <f>K83+L83/12</f>
        <v>0.8333333333333334</v>
      </c>
      <c r="P83" s="118">
        <f>IF(O83&gt;E83,E83,O83)</f>
        <v>0.8333333333333334</v>
      </c>
      <c r="Q83" s="114">
        <f>(D83/E83)*N83</f>
        <v>0</v>
      </c>
      <c r="R83" s="114">
        <f>(D83/E83)*P83</f>
        <v>6944.444444444445</v>
      </c>
      <c r="S83" s="119">
        <f>R83-Q83</f>
        <v>6944.444444444445</v>
      </c>
      <c r="T83" s="120">
        <v>0</v>
      </c>
    </row>
  </sheetData>
  <sheetProtection/>
  <mergeCells count="8">
    <mergeCell ref="Q1:S1"/>
    <mergeCell ref="A4:B4"/>
    <mergeCell ref="A45:B45"/>
    <mergeCell ref="A79:B79"/>
    <mergeCell ref="F1:H1"/>
    <mergeCell ref="I1:J1"/>
    <mergeCell ref="K1:L1"/>
    <mergeCell ref="M1:P1"/>
  </mergeCells>
  <printOptions/>
  <pageMargins left="0" right="0" top="0.3937007874015748" bottom="0.3937007874015748" header="0.5118110236220472" footer="0.5118110236220472"/>
  <pageSetup horizontalDpi="600" verticalDpi="600" orientation="landscape" paperSize="9" scale="93" r:id="rId3"/>
  <legacyDrawing r:id="rId2"/>
</worksheet>
</file>

<file path=xl/worksheets/sheet27.xml><?xml version="1.0" encoding="utf-8"?>
<worksheet xmlns="http://schemas.openxmlformats.org/spreadsheetml/2006/main" xmlns:r="http://schemas.openxmlformats.org/officeDocument/2006/relationships">
  <sheetPr>
    <tabColor rgb="FFFFFF00"/>
  </sheetPr>
  <dimension ref="A1:U100"/>
  <sheetViews>
    <sheetView zoomScalePageLayoutView="0" workbookViewId="0" topLeftCell="A91">
      <selection activeCell="D14" sqref="D14"/>
    </sheetView>
  </sheetViews>
  <sheetFormatPr defaultColWidth="9.00390625" defaultRowHeight="16.5"/>
  <cols>
    <col min="1" max="1" width="3.625" style="3" customWidth="1"/>
    <col min="2" max="2" width="5.625" style="3" customWidth="1"/>
    <col min="3" max="3" width="3.625" style="3" customWidth="1"/>
    <col min="4" max="4" width="9.625" style="6" customWidth="1"/>
    <col min="5" max="5" width="6.625" style="3" customWidth="1"/>
    <col min="6" max="6" width="5.125" style="3" customWidth="1"/>
    <col min="7" max="7" width="5.75390625" style="3" customWidth="1"/>
    <col min="8" max="8" width="8.625" style="79" customWidth="1"/>
    <col min="9" max="9" width="5.75390625" style="3" customWidth="1"/>
    <col min="10" max="10" width="4.625" style="3" customWidth="1"/>
    <col min="11" max="11" width="6.50390625" style="3" customWidth="1"/>
    <col min="12" max="12" width="4.625" style="3" customWidth="1"/>
    <col min="13" max="14" width="6.125" style="80" customWidth="1"/>
    <col min="15" max="16" width="6.125" style="81" customWidth="1"/>
    <col min="17" max="18" width="10.625" style="6" customWidth="1"/>
    <col min="19" max="19" width="12.50390625" style="3" customWidth="1"/>
    <col min="20" max="20" width="12.875" style="3" customWidth="1"/>
    <col min="21" max="21" width="12.75390625" style="3" bestFit="1" customWidth="1"/>
    <col min="22" max="16384" width="9.00390625" style="3" customWidth="1"/>
  </cols>
  <sheetData>
    <row r="1" spans="1:20" s="35" customFormat="1" ht="39.75" customHeight="1">
      <c r="A1" s="34" t="s">
        <v>240</v>
      </c>
      <c r="B1" s="34" t="s">
        <v>241</v>
      </c>
      <c r="C1" s="34" t="s">
        <v>80</v>
      </c>
      <c r="D1" s="82" t="s">
        <v>243</v>
      </c>
      <c r="E1" s="34" t="s">
        <v>244</v>
      </c>
      <c r="F1" s="917" t="s">
        <v>245</v>
      </c>
      <c r="G1" s="917"/>
      <c r="H1" s="917"/>
      <c r="I1" s="922" t="s">
        <v>246</v>
      </c>
      <c r="J1" s="927"/>
      <c r="K1" s="922" t="s">
        <v>246</v>
      </c>
      <c r="L1" s="927"/>
      <c r="M1" s="923" t="s">
        <v>247</v>
      </c>
      <c r="N1" s="924"/>
      <c r="O1" s="925"/>
      <c r="P1" s="927"/>
      <c r="Q1" s="914" t="s">
        <v>248</v>
      </c>
      <c r="R1" s="926"/>
      <c r="S1" s="927"/>
      <c r="T1" s="34"/>
    </row>
    <row r="2" spans="1:20" ht="16.5">
      <c r="A2" s="36"/>
      <c r="B2" s="36"/>
      <c r="C2" s="36"/>
      <c r="D2" s="37"/>
      <c r="E2" s="36"/>
      <c r="F2" s="38"/>
      <c r="G2" s="38"/>
      <c r="H2" s="38"/>
      <c r="I2" s="129">
        <v>102</v>
      </c>
      <c r="J2" s="132">
        <v>12</v>
      </c>
      <c r="K2" s="129">
        <v>103</v>
      </c>
      <c r="L2" s="132">
        <v>12</v>
      </c>
      <c r="M2" s="130" t="s">
        <v>482</v>
      </c>
      <c r="N2" s="130"/>
      <c r="O2" s="131" t="s">
        <v>483</v>
      </c>
      <c r="P2" s="131"/>
      <c r="Q2" s="130" t="s">
        <v>482</v>
      </c>
      <c r="R2" s="131" t="s">
        <v>484</v>
      </c>
      <c r="S2" s="133" t="s">
        <v>485</v>
      </c>
      <c r="T2" s="134" t="s">
        <v>486</v>
      </c>
    </row>
    <row r="3" spans="1:21" ht="17.25" thickBot="1">
      <c r="A3" s="44"/>
      <c r="B3" s="44"/>
      <c r="C3" s="44"/>
      <c r="D3" s="45">
        <f>D4+D62</f>
        <v>2678555</v>
      </c>
      <c r="E3" s="44"/>
      <c r="F3" s="44" t="s">
        <v>249</v>
      </c>
      <c r="G3" s="44" t="s">
        <v>250</v>
      </c>
      <c r="H3" s="46"/>
      <c r="I3" s="44" t="s">
        <v>249</v>
      </c>
      <c r="J3" s="44" t="s">
        <v>250</v>
      </c>
      <c r="K3" s="44" t="s">
        <v>249</v>
      </c>
      <c r="L3" s="44" t="s">
        <v>250</v>
      </c>
      <c r="M3" s="47"/>
      <c r="N3" s="47"/>
      <c r="O3" s="48"/>
      <c r="P3" s="48"/>
      <c r="Q3" s="77">
        <f>Q4+Q62+Q96</f>
        <v>2364800.2944444446</v>
      </c>
      <c r="R3" s="77">
        <f>R4+R62+R96</f>
        <v>2626158.0500000007</v>
      </c>
      <c r="S3" s="77">
        <f>S4+S62+S96</f>
        <v>338989.64444444457</v>
      </c>
      <c r="T3" s="96">
        <f>T4+T62+T96</f>
        <v>2789598.7055555554</v>
      </c>
      <c r="U3" s="10" t="s">
        <v>472</v>
      </c>
    </row>
    <row r="4" spans="1:21" ht="17.25" thickBot="1">
      <c r="A4" s="918" t="s">
        <v>251</v>
      </c>
      <c r="B4" s="919"/>
      <c r="C4" s="49"/>
      <c r="D4" s="50">
        <f>SUM(D5:D45)</f>
        <v>1237710</v>
      </c>
      <c r="E4" s="49"/>
      <c r="F4" s="49"/>
      <c r="G4" s="49"/>
      <c r="H4" s="51"/>
      <c r="I4" s="49"/>
      <c r="J4" s="49"/>
      <c r="K4" s="49"/>
      <c r="L4" s="49"/>
      <c r="M4" s="52"/>
      <c r="N4" s="52" t="s">
        <v>252</v>
      </c>
      <c r="O4" s="53"/>
      <c r="P4" s="52" t="s">
        <v>252</v>
      </c>
      <c r="Q4" s="50">
        <f>SUM(Q5:Q46)</f>
        <v>570009.5277777778</v>
      </c>
      <c r="R4" s="50">
        <f>SUM(R5:R46)</f>
        <v>746519.4388888895</v>
      </c>
      <c r="S4" s="54">
        <f>SUM(S5:S61)+3</f>
        <v>279419.5777777779</v>
      </c>
      <c r="T4" s="55">
        <f>SUM(T5:T46)</f>
        <v>669360.4722222221</v>
      </c>
      <c r="U4" s="111">
        <f>SUM(D26:D28)</f>
        <v>46598</v>
      </c>
    </row>
    <row r="5" spans="1:20" s="9" customFormat="1" ht="16.5">
      <c r="A5" s="56">
        <v>1</v>
      </c>
      <c r="B5" s="56" t="s">
        <v>253</v>
      </c>
      <c r="C5" s="56">
        <v>1</v>
      </c>
      <c r="D5" s="57">
        <v>26200</v>
      </c>
      <c r="E5" s="56">
        <v>4</v>
      </c>
      <c r="F5" s="56">
        <v>93</v>
      </c>
      <c r="G5" s="56">
        <v>11</v>
      </c>
      <c r="H5" s="58">
        <v>38313</v>
      </c>
      <c r="I5" s="59">
        <f>$I$2-F5</f>
        <v>9</v>
      </c>
      <c r="J5" s="59">
        <f aca="true" t="shared" si="0" ref="J5:J25">$J$2-G5+1</f>
        <v>2</v>
      </c>
      <c r="K5" s="59">
        <f>$K$2-F5</f>
        <v>10</v>
      </c>
      <c r="L5" s="59">
        <f aca="true" t="shared" si="1" ref="L5:L45">$L$2-G5+1</f>
        <v>2</v>
      </c>
      <c r="M5" s="60">
        <f>I5+J5/12</f>
        <v>9.166666666666666</v>
      </c>
      <c r="N5" s="60">
        <f>IF(M5&gt;E5,E5,M5)</f>
        <v>4</v>
      </c>
      <c r="O5" s="61">
        <f aca="true" t="shared" si="2" ref="O5:O46">K5+L5/12</f>
        <v>10.166666666666666</v>
      </c>
      <c r="P5" s="61">
        <f aca="true" t="shared" si="3" ref="P5:P46">IF(O5&gt;E5,E5,O5)</f>
        <v>4</v>
      </c>
      <c r="Q5" s="57">
        <f aca="true" t="shared" si="4" ref="Q5:Q46">(D5/E5)*N5</f>
        <v>26200</v>
      </c>
      <c r="R5" s="57">
        <f aca="true" t="shared" si="5" ref="R5:R46">(D5/E5)*P5</f>
        <v>26200</v>
      </c>
      <c r="S5" s="62">
        <f>R5-Q5</f>
        <v>0</v>
      </c>
      <c r="T5" s="63">
        <f>D5-Q5</f>
        <v>0</v>
      </c>
    </row>
    <row r="6" spans="1:20" s="9" customFormat="1" ht="16.5">
      <c r="A6" s="64">
        <v>5</v>
      </c>
      <c r="B6" s="64" t="s">
        <v>253</v>
      </c>
      <c r="C6" s="64">
        <v>1</v>
      </c>
      <c r="D6" s="65">
        <v>18500</v>
      </c>
      <c r="E6" s="64">
        <v>4</v>
      </c>
      <c r="F6" s="64">
        <v>92</v>
      </c>
      <c r="G6" s="64">
        <v>10</v>
      </c>
      <c r="H6" s="66">
        <v>37917</v>
      </c>
      <c r="I6" s="67">
        <f aca="true" t="shared" si="6" ref="I6:I25">$I$2-F6</f>
        <v>10</v>
      </c>
      <c r="J6" s="59">
        <f t="shared" si="0"/>
        <v>3</v>
      </c>
      <c r="K6" s="67">
        <f aca="true" t="shared" si="7" ref="K6:K31">$K$2-F6</f>
        <v>11</v>
      </c>
      <c r="L6" s="59">
        <f t="shared" si="1"/>
        <v>3</v>
      </c>
      <c r="M6" s="68">
        <f aca="true" t="shared" si="8" ref="M6:M46">I6+J6/12</f>
        <v>10.25</v>
      </c>
      <c r="N6" s="68">
        <f aca="true" t="shared" si="9" ref="N6:N45">IF(M6&gt;E6,E6,M6)</f>
        <v>4</v>
      </c>
      <c r="O6" s="69">
        <f t="shared" si="2"/>
        <v>11.25</v>
      </c>
      <c r="P6" s="69">
        <f t="shared" si="3"/>
        <v>4</v>
      </c>
      <c r="Q6" s="65">
        <f t="shared" si="4"/>
        <v>18500</v>
      </c>
      <c r="R6" s="65">
        <f t="shared" si="5"/>
        <v>18500</v>
      </c>
      <c r="S6" s="70">
        <f>R6-Q6</f>
        <v>0</v>
      </c>
      <c r="T6" s="71">
        <f aca="true" t="shared" si="10" ref="T6:T26">D6-Q6</f>
        <v>0</v>
      </c>
    </row>
    <row r="7" spans="1:20" s="9" customFormat="1" ht="16.5">
      <c r="A7" s="64">
        <v>6</v>
      </c>
      <c r="B7" s="64" t="s">
        <v>253</v>
      </c>
      <c r="C7" s="64">
        <v>1</v>
      </c>
      <c r="D7" s="65">
        <v>18000</v>
      </c>
      <c r="E7" s="64">
        <v>4</v>
      </c>
      <c r="F7" s="64">
        <v>93</v>
      </c>
      <c r="G7" s="64">
        <v>1</v>
      </c>
      <c r="H7" s="66">
        <v>38002</v>
      </c>
      <c r="I7" s="67">
        <f t="shared" si="6"/>
        <v>9</v>
      </c>
      <c r="J7" s="59">
        <f t="shared" si="0"/>
        <v>12</v>
      </c>
      <c r="K7" s="67">
        <f t="shared" si="7"/>
        <v>10</v>
      </c>
      <c r="L7" s="59">
        <f t="shared" si="1"/>
        <v>12</v>
      </c>
      <c r="M7" s="68">
        <f t="shared" si="8"/>
        <v>10</v>
      </c>
      <c r="N7" s="68">
        <f t="shared" si="9"/>
        <v>4</v>
      </c>
      <c r="O7" s="69">
        <f t="shared" si="2"/>
        <v>11</v>
      </c>
      <c r="P7" s="69">
        <f t="shared" si="3"/>
        <v>4</v>
      </c>
      <c r="Q7" s="65">
        <f t="shared" si="4"/>
        <v>18000</v>
      </c>
      <c r="R7" s="65">
        <f t="shared" si="5"/>
        <v>18000</v>
      </c>
      <c r="S7" s="70">
        <f>R7-Q7</f>
        <v>0</v>
      </c>
      <c r="T7" s="71">
        <f t="shared" si="10"/>
        <v>0</v>
      </c>
    </row>
    <row r="8" spans="1:20" s="9" customFormat="1" ht="16.5">
      <c r="A8" s="64">
        <v>7</v>
      </c>
      <c r="B8" s="64" t="s">
        <v>254</v>
      </c>
      <c r="C8" s="64">
        <v>1</v>
      </c>
      <c r="D8" s="65">
        <v>10500</v>
      </c>
      <c r="E8" s="64">
        <v>5</v>
      </c>
      <c r="F8" s="64">
        <v>91</v>
      </c>
      <c r="G8" s="64">
        <v>12</v>
      </c>
      <c r="H8" s="66">
        <v>37620</v>
      </c>
      <c r="I8" s="67">
        <f t="shared" si="6"/>
        <v>11</v>
      </c>
      <c r="J8" s="59">
        <f t="shared" si="0"/>
        <v>1</v>
      </c>
      <c r="K8" s="67">
        <f t="shared" si="7"/>
        <v>12</v>
      </c>
      <c r="L8" s="59">
        <f t="shared" si="1"/>
        <v>1</v>
      </c>
      <c r="M8" s="68">
        <f t="shared" si="8"/>
        <v>11.083333333333334</v>
      </c>
      <c r="N8" s="68">
        <f t="shared" si="9"/>
        <v>5</v>
      </c>
      <c r="O8" s="69">
        <f t="shared" si="2"/>
        <v>12.083333333333334</v>
      </c>
      <c r="P8" s="69">
        <f t="shared" si="3"/>
        <v>5</v>
      </c>
      <c r="Q8" s="65">
        <f t="shared" si="4"/>
        <v>10500</v>
      </c>
      <c r="R8" s="65">
        <f t="shared" si="5"/>
        <v>10500</v>
      </c>
      <c r="S8" s="70">
        <f aca="true" t="shared" si="11" ref="S8:S46">R8-Q8</f>
        <v>0</v>
      </c>
      <c r="T8" s="71">
        <f t="shared" si="10"/>
        <v>0</v>
      </c>
    </row>
    <row r="9" spans="1:20" s="9" customFormat="1" ht="16.5">
      <c r="A9" s="64">
        <v>8</v>
      </c>
      <c r="B9" s="64" t="s">
        <v>255</v>
      </c>
      <c r="C9" s="64">
        <v>1</v>
      </c>
      <c r="D9" s="65">
        <v>27500</v>
      </c>
      <c r="E9" s="64">
        <v>5</v>
      </c>
      <c r="F9" s="64">
        <v>94</v>
      </c>
      <c r="G9" s="64">
        <v>4</v>
      </c>
      <c r="H9" s="66">
        <v>38461</v>
      </c>
      <c r="I9" s="67">
        <f t="shared" si="6"/>
        <v>8</v>
      </c>
      <c r="J9" s="59">
        <f t="shared" si="0"/>
        <v>9</v>
      </c>
      <c r="K9" s="67">
        <f t="shared" si="7"/>
        <v>9</v>
      </c>
      <c r="L9" s="59">
        <f t="shared" si="1"/>
        <v>9</v>
      </c>
      <c r="M9" s="68">
        <f t="shared" si="8"/>
        <v>8.75</v>
      </c>
      <c r="N9" s="68">
        <f t="shared" si="9"/>
        <v>5</v>
      </c>
      <c r="O9" s="69">
        <f t="shared" si="2"/>
        <v>9.75</v>
      </c>
      <c r="P9" s="69">
        <f t="shared" si="3"/>
        <v>5</v>
      </c>
      <c r="Q9" s="65">
        <f t="shared" si="4"/>
        <v>27500</v>
      </c>
      <c r="R9" s="65">
        <f t="shared" si="5"/>
        <v>27500</v>
      </c>
      <c r="S9" s="70">
        <f t="shared" si="11"/>
        <v>0</v>
      </c>
      <c r="T9" s="71">
        <f t="shared" si="10"/>
        <v>0</v>
      </c>
    </row>
    <row r="10" spans="1:20" s="9" customFormat="1" ht="16.5">
      <c r="A10" s="64">
        <v>9</v>
      </c>
      <c r="B10" s="64" t="s">
        <v>256</v>
      </c>
      <c r="C10" s="64">
        <v>1</v>
      </c>
      <c r="D10" s="65">
        <v>31000</v>
      </c>
      <c r="E10" s="64">
        <v>5</v>
      </c>
      <c r="F10" s="64">
        <v>93</v>
      </c>
      <c r="G10" s="64">
        <v>10</v>
      </c>
      <c r="H10" s="66">
        <v>38267</v>
      </c>
      <c r="I10" s="67">
        <f t="shared" si="6"/>
        <v>9</v>
      </c>
      <c r="J10" s="59">
        <f t="shared" si="0"/>
        <v>3</v>
      </c>
      <c r="K10" s="67">
        <f t="shared" si="7"/>
        <v>10</v>
      </c>
      <c r="L10" s="59">
        <f t="shared" si="1"/>
        <v>3</v>
      </c>
      <c r="M10" s="68">
        <f t="shared" si="8"/>
        <v>9.25</v>
      </c>
      <c r="N10" s="68">
        <f t="shared" si="9"/>
        <v>5</v>
      </c>
      <c r="O10" s="69">
        <f t="shared" si="2"/>
        <v>10.25</v>
      </c>
      <c r="P10" s="69">
        <f t="shared" si="3"/>
        <v>5</v>
      </c>
      <c r="Q10" s="65">
        <f t="shared" si="4"/>
        <v>31000</v>
      </c>
      <c r="R10" s="65">
        <f t="shared" si="5"/>
        <v>31000</v>
      </c>
      <c r="S10" s="70">
        <f t="shared" si="11"/>
        <v>0</v>
      </c>
      <c r="T10" s="71">
        <f t="shared" si="10"/>
        <v>0</v>
      </c>
    </row>
    <row r="11" spans="1:20" s="9" customFormat="1" ht="16.5">
      <c r="A11" s="72">
        <v>10</v>
      </c>
      <c r="B11" s="72" t="s">
        <v>257</v>
      </c>
      <c r="C11" s="72">
        <v>1</v>
      </c>
      <c r="D11" s="45">
        <v>14000</v>
      </c>
      <c r="E11" s="72">
        <v>8</v>
      </c>
      <c r="F11" s="72">
        <v>93</v>
      </c>
      <c r="G11" s="72">
        <v>10</v>
      </c>
      <c r="H11" s="73">
        <v>38271</v>
      </c>
      <c r="I11" s="74">
        <f t="shared" si="6"/>
        <v>9</v>
      </c>
      <c r="J11" s="59">
        <f t="shared" si="0"/>
        <v>3</v>
      </c>
      <c r="K11" s="74">
        <f t="shared" si="7"/>
        <v>10</v>
      </c>
      <c r="L11" s="59">
        <f t="shared" si="1"/>
        <v>3</v>
      </c>
      <c r="M11" s="75">
        <f t="shared" si="8"/>
        <v>9.25</v>
      </c>
      <c r="N11" s="75">
        <f t="shared" si="9"/>
        <v>8</v>
      </c>
      <c r="O11" s="76">
        <f t="shared" si="2"/>
        <v>10.25</v>
      </c>
      <c r="P11" s="76">
        <f t="shared" si="3"/>
        <v>8</v>
      </c>
      <c r="Q11" s="45">
        <f t="shared" si="4"/>
        <v>14000</v>
      </c>
      <c r="R11" s="45">
        <f t="shared" si="5"/>
        <v>14000</v>
      </c>
      <c r="S11" s="77">
        <f t="shared" si="11"/>
        <v>0</v>
      </c>
      <c r="T11" s="78">
        <f t="shared" si="10"/>
        <v>0</v>
      </c>
    </row>
    <row r="12" spans="1:20" s="9" customFormat="1" ht="16.5">
      <c r="A12" s="64">
        <v>11</v>
      </c>
      <c r="B12" s="64" t="s">
        <v>258</v>
      </c>
      <c r="C12" s="64">
        <v>1</v>
      </c>
      <c r="D12" s="65">
        <v>75514</v>
      </c>
      <c r="E12" s="64">
        <v>5</v>
      </c>
      <c r="F12" s="64">
        <v>91</v>
      </c>
      <c r="G12" s="64">
        <v>12</v>
      </c>
      <c r="H12" s="66">
        <v>37620</v>
      </c>
      <c r="I12" s="67">
        <f t="shared" si="6"/>
        <v>11</v>
      </c>
      <c r="J12" s="59">
        <f t="shared" si="0"/>
        <v>1</v>
      </c>
      <c r="K12" s="67">
        <f t="shared" si="7"/>
        <v>12</v>
      </c>
      <c r="L12" s="59">
        <f t="shared" si="1"/>
        <v>1</v>
      </c>
      <c r="M12" s="68">
        <f t="shared" si="8"/>
        <v>11.083333333333334</v>
      </c>
      <c r="N12" s="68">
        <f t="shared" si="9"/>
        <v>5</v>
      </c>
      <c r="O12" s="69">
        <f t="shared" si="2"/>
        <v>12.083333333333334</v>
      </c>
      <c r="P12" s="69">
        <f t="shared" si="3"/>
        <v>5</v>
      </c>
      <c r="Q12" s="65">
        <f t="shared" si="4"/>
        <v>75514</v>
      </c>
      <c r="R12" s="65">
        <f t="shared" si="5"/>
        <v>75514</v>
      </c>
      <c r="S12" s="77">
        <f t="shared" si="11"/>
        <v>0</v>
      </c>
      <c r="T12" s="78">
        <f t="shared" si="10"/>
        <v>0</v>
      </c>
    </row>
    <row r="13" spans="1:20" s="9" customFormat="1" ht="16.5">
      <c r="A13" s="64">
        <v>12</v>
      </c>
      <c r="B13" s="64" t="s">
        <v>259</v>
      </c>
      <c r="C13" s="85">
        <v>1</v>
      </c>
      <c r="D13" s="37">
        <v>97700</v>
      </c>
      <c r="E13" s="85">
        <v>8</v>
      </c>
      <c r="F13" s="85">
        <v>96</v>
      </c>
      <c r="G13" s="85">
        <v>11</v>
      </c>
      <c r="H13" s="66">
        <v>39415</v>
      </c>
      <c r="I13" s="67">
        <f t="shared" si="6"/>
        <v>6</v>
      </c>
      <c r="J13" s="67">
        <f t="shared" si="0"/>
        <v>2</v>
      </c>
      <c r="K13" s="67">
        <f t="shared" si="7"/>
        <v>7</v>
      </c>
      <c r="L13" s="67">
        <f t="shared" si="1"/>
        <v>2</v>
      </c>
      <c r="M13" s="68">
        <f t="shared" si="8"/>
        <v>6.166666666666667</v>
      </c>
      <c r="N13" s="68">
        <f t="shared" si="9"/>
        <v>6.166666666666667</v>
      </c>
      <c r="O13" s="69">
        <f t="shared" si="2"/>
        <v>7.166666666666667</v>
      </c>
      <c r="P13" s="69">
        <f t="shared" si="3"/>
        <v>7.166666666666667</v>
      </c>
      <c r="Q13" s="65">
        <f t="shared" si="4"/>
        <v>75310.41666666667</v>
      </c>
      <c r="R13" s="65">
        <f>(D13/E13)*P13</f>
        <v>87522.91666666667</v>
      </c>
      <c r="S13" s="77">
        <f>R13-Q13</f>
        <v>12212.5</v>
      </c>
      <c r="T13" s="78">
        <f t="shared" si="10"/>
        <v>22389.58333333333</v>
      </c>
    </row>
    <row r="14" spans="1:20" s="9" customFormat="1" ht="16.5">
      <c r="A14" s="64">
        <v>13</v>
      </c>
      <c r="B14" s="64" t="s">
        <v>79</v>
      </c>
      <c r="C14" s="64">
        <v>1</v>
      </c>
      <c r="D14" s="65">
        <v>43000</v>
      </c>
      <c r="E14" s="64">
        <v>8</v>
      </c>
      <c r="F14" s="64">
        <v>97</v>
      </c>
      <c r="G14" s="64">
        <v>6</v>
      </c>
      <c r="H14" s="66">
        <v>39609</v>
      </c>
      <c r="I14" s="67">
        <f t="shared" si="6"/>
        <v>5</v>
      </c>
      <c r="J14" s="67">
        <f t="shared" si="0"/>
        <v>7</v>
      </c>
      <c r="K14" s="67">
        <f t="shared" si="7"/>
        <v>6</v>
      </c>
      <c r="L14" s="67">
        <f t="shared" si="1"/>
        <v>7</v>
      </c>
      <c r="M14" s="68">
        <f t="shared" si="8"/>
        <v>5.583333333333333</v>
      </c>
      <c r="N14" s="68">
        <f t="shared" si="9"/>
        <v>5.583333333333333</v>
      </c>
      <c r="O14" s="69">
        <f t="shared" si="2"/>
        <v>6.583333333333333</v>
      </c>
      <c r="P14" s="69">
        <f t="shared" si="3"/>
        <v>6.583333333333333</v>
      </c>
      <c r="Q14" s="65">
        <f t="shared" si="4"/>
        <v>30010.416666666664</v>
      </c>
      <c r="R14" s="65">
        <f t="shared" si="5"/>
        <v>35385.416666666664</v>
      </c>
      <c r="S14" s="70">
        <f t="shared" si="11"/>
        <v>5375</v>
      </c>
      <c r="T14" s="71">
        <f t="shared" si="10"/>
        <v>12989.583333333336</v>
      </c>
    </row>
    <row r="15" spans="1:20" s="9" customFormat="1" ht="16.5">
      <c r="A15" s="64">
        <v>14</v>
      </c>
      <c r="B15" s="56" t="s">
        <v>253</v>
      </c>
      <c r="C15" s="56">
        <v>1</v>
      </c>
      <c r="D15" s="57">
        <v>27000</v>
      </c>
      <c r="E15" s="56">
        <v>4</v>
      </c>
      <c r="F15" s="56">
        <v>98</v>
      </c>
      <c r="G15" s="56">
        <v>9</v>
      </c>
      <c r="H15" s="66">
        <v>40086</v>
      </c>
      <c r="I15" s="59">
        <f t="shared" si="6"/>
        <v>4</v>
      </c>
      <c r="J15" s="59">
        <f t="shared" si="0"/>
        <v>4</v>
      </c>
      <c r="K15" s="59">
        <f t="shared" si="7"/>
        <v>5</v>
      </c>
      <c r="L15" s="59">
        <f t="shared" si="1"/>
        <v>4</v>
      </c>
      <c r="M15" s="60">
        <f t="shared" si="8"/>
        <v>4.333333333333333</v>
      </c>
      <c r="N15" s="60">
        <f t="shared" si="9"/>
        <v>4</v>
      </c>
      <c r="O15" s="61">
        <f t="shared" si="2"/>
        <v>5.333333333333333</v>
      </c>
      <c r="P15" s="61">
        <f t="shared" si="3"/>
        <v>4</v>
      </c>
      <c r="Q15" s="57">
        <f t="shared" si="4"/>
        <v>27000</v>
      </c>
      <c r="R15" s="57">
        <f t="shared" si="5"/>
        <v>27000</v>
      </c>
      <c r="S15" s="62">
        <f t="shared" si="11"/>
        <v>0</v>
      </c>
      <c r="T15" s="63">
        <f t="shared" si="10"/>
        <v>0</v>
      </c>
    </row>
    <row r="16" spans="1:20" s="9" customFormat="1" ht="16.5">
      <c r="A16" s="64">
        <v>15</v>
      </c>
      <c r="B16" s="64" t="s">
        <v>253</v>
      </c>
      <c r="C16" s="64">
        <v>1</v>
      </c>
      <c r="D16" s="65">
        <v>27000</v>
      </c>
      <c r="E16" s="64">
        <v>4</v>
      </c>
      <c r="F16" s="64">
        <v>98</v>
      </c>
      <c r="G16" s="64">
        <v>9</v>
      </c>
      <c r="H16" s="66">
        <v>40086</v>
      </c>
      <c r="I16" s="67">
        <f t="shared" si="6"/>
        <v>4</v>
      </c>
      <c r="J16" s="59">
        <f t="shared" si="0"/>
        <v>4</v>
      </c>
      <c r="K16" s="67">
        <f t="shared" si="7"/>
        <v>5</v>
      </c>
      <c r="L16" s="59">
        <f t="shared" si="1"/>
        <v>4</v>
      </c>
      <c r="M16" s="68">
        <f t="shared" si="8"/>
        <v>4.333333333333333</v>
      </c>
      <c r="N16" s="68">
        <f t="shared" si="9"/>
        <v>4</v>
      </c>
      <c r="O16" s="69">
        <f t="shared" si="2"/>
        <v>5.333333333333333</v>
      </c>
      <c r="P16" s="69">
        <f t="shared" si="3"/>
        <v>4</v>
      </c>
      <c r="Q16" s="65">
        <f t="shared" si="4"/>
        <v>27000</v>
      </c>
      <c r="R16" s="65">
        <f t="shared" si="5"/>
        <v>27000</v>
      </c>
      <c r="S16" s="70">
        <f t="shared" si="11"/>
        <v>0</v>
      </c>
      <c r="T16" s="71">
        <f t="shared" si="10"/>
        <v>0</v>
      </c>
    </row>
    <row r="17" spans="1:20" s="9" customFormat="1" ht="16.5">
      <c r="A17" s="64">
        <v>16</v>
      </c>
      <c r="B17" s="64" t="s">
        <v>253</v>
      </c>
      <c r="C17" s="64">
        <v>1</v>
      </c>
      <c r="D17" s="65">
        <v>27000</v>
      </c>
      <c r="E17" s="64">
        <v>4</v>
      </c>
      <c r="F17" s="64">
        <v>98</v>
      </c>
      <c r="G17" s="64">
        <v>9</v>
      </c>
      <c r="H17" s="66">
        <v>40086</v>
      </c>
      <c r="I17" s="67">
        <f t="shared" si="6"/>
        <v>4</v>
      </c>
      <c r="J17" s="59">
        <f t="shared" si="0"/>
        <v>4</v>
      </c>
      <c r="K17" s="67">
        <f t="shared" si="7"/>
        <v>5</v>
      </c>
      <c r="L17" s="59">
        <f t="shared" si="1"/>
        <v>4</v>
      </c>
      <c r="M17" s="68">
        <f t="shared" si="8"/>
        <v>4.333333333333333</v>
      </c>
      <c r="N17" s="68">
        <f t="shared" si="9"/>
        <v>4</v>
      </c>
      <c r="O17" s="69">
        <f t="shared" si="2"/>
        <v>5.333333333333333</v>
      </c>
      <c r="P17" s="69">
        <f t="shared" si="3"/>
        <v>4</v>
      </c>
      <c r="Q17" s="65">
        <f t="shared" si="4"/>
        <v>27000</v>
      </c>
      <c r="R17" s="65">
        <f t="shared" si="5"/>
        <v>27000</v>
      </c>
      <c r="S17" s="70">
        <f t="shared" si="11"/>
        <v>0</v>
      </c>
      <c r="T17" s="71">
        <f t="shared" si="10"/>
        <v>0</v>
      </c>
    </row>
    <row r="18" spans="1:20" s="9" customFormat="1" ht="16.5">
      <c r="A18" s="64">
        <v>17</v>
      </c>
      <c r="B18" s="64" t="s">
        <v>284</v>
      </c>
      <c r="C18" s="64">
        <v>1</v>
      </c>
      <c r="D18" s="65">
        <v>12500</v>
      </c>
      <c r="E18" s="64">
        <v>6</v>
      </c>
      <c r="F18" s="64">
        <v>99</v>
      </c>
      <c r="G18" s="64">
        <v>12</v>
      </c>
      <c r="H18" s="66">
        <v>40543</v>
      </c>
      <c r="I18" s="67">
        <f t="shared" si="6"/>
        <v>3</v>
      </c>
      <c r="J18" s="59">
        <f t="shared" si="0"/>
        <v>1</v>
      </c>
      <c r="K18" s="67">
        <f t="shared" si="7"/>
        <v>4</v>
      </c>
      <c r="L18" s="59">
        <f t="shared" si="1"/>
        <v>1</v>
      </c>
      <c r="M18" s="68">
        <f t="shared" si="8"/>
        <v>3.0833333333333335</v>
      </c>
      <c r="N18" s="68">
        <f t="shared" si="9"/>
        <v>3.0833333333333335</v>
      </c>
      <c r="O18" s="69">
        <f t="shared" si="2"/>
        <v>4.083333333333333</v>
      </c>
      <c r="P18" s="69">
        <f t="shared" si="3"/>
        <v>4.083333333333333</v>
      </c>
      <c r="Q18" s="65">
        <f t="shared" si="4"/>
        <v>6423.611111111112</v>
      </c>
      <c r="R18" s="65">
        <f t="shared" si="5"/>
        <v>8506.944444444445</v>
      </c>
      <c r="S18" s="70">
        <f t="shared" si="11"/>
        <v>2083.333333333333</v>
      </c>
      <c r="T18" s="71">
        <f t="shared" si="10"/>
        <v>6076.388888888888</v>
      </c>
    </row>
    <row r="19" spans="1:20" s="9" customFormat="1" ht="16.5">
      <c r="A19" s="64">
        <v>18</v>
      </c>
      <c r="B19" s="64" t="s">
        <v>284</v>
      </c>
      <c r="C19" s="64">
        <v>1</v>
      </c>
      <c r="D19" s="65">
        <v>12500</v>
      </c>
      <c r="E19" s="64">
        <v>6</v>
      </c>
      <c r="F19" s="64">
        <v>99</v>
      </c>
      <c r="G19" s="64">
        <v>12</v>
      </c>
      <c r="H19" s="66">
        <v>40543</v>
      </c>
      <c r="I19" s="67">
        <f t="shared" si="6"/>
        <v>3</v>
      </c>
      <c r="J19" s="59">
        <f t="shared" si="0"/>
        <v>1</v>
      </c>
      <c r="K19" s="67">
        <f t="shared" si="7"/>
        <v>4</v>
      </c>
      <c r="L19" s="59">
        <f t="shared" si="1"/>
        <v>1</v>
      </c>
      <c r="M19" s="68">
        <f t="shared" si="8"/>
        <v>3.0833333333333335</v>
      </c>
      <c r="N19" s="68">
        <f t="shared" si="9"/>
        <v>3.0833333333333335</v>
      </c>
      <c r="O19" s="69">
        <f t="shared" si="2"/>
        <v>4.083333333333333</v>
      </c>
      <c r="P19" s="69">
        <f t="shared" si="3"/>
        <v>4.083333333333333</v>
      </c>
      <c r="Q19" s="65">
        <f t="shared" si="4"/>
        <v>6423.611111111112</v>
      </c>
      <c r="R19" s="65">
        <f t="shared" si="5"/>
        <v>8506.944444444445</v>
      </c>
      <c r="S19" s="70">
        <f t="shared" si="11"/>
        <v>2083.333333333333</v>
      </c>
      <c r="T19" s="71">
        <f t="shared" si="10"/>
        <v>6076.388888888888</v>
      </c>
    </row>
    <row r="20" spans="1:20" s="9" customFormat="1" ht="15.75" customHeight="1">
      <c r="A20" s="64">
        <v>19</v>
      </c>
      <c r="B20" s="64" t="s">
        <v>284</v>
      </c>
      <c r="C20" s="64">
        <v>1</v>
      </c>
      <c r="D20" s="65">
        <v>12500</v>
      </c>
      <c r="E20" s="64">
        <v>6</v>
      </c>
      <c r="F20" s="64">
        <v>99</v>
      </c>
      <c r="G20" s="64">
        <v>12</v>
      </c>
      <c r="H20" s="66">
        <v>40543</v>
      </c>
      <c r="I20" s="67">
        <f t="shared" si="6"/>
        <v>3</v>
      </c>
      <c r="J20" s="59">
        <f t="shared" si="0"/>
        <v>1</v>
      </c>
      <c r="K20" s="67">
        <f t="shared" si="7"/>
        <v>4</v>
      </c>
      <c r="L20" s="59">
        <f t="shared" si="1"/>
        <v>1</v>
      </c>
      <c r="M20" s="68">
        <f>I20+J20/12</f>
        <v>3.0833333333333335</v>
      </c>
      <c r="N20" s="68">
        <f>IF(M20&gt;E20,E20,M20)</f>
        <v>3.0833333333333335</v>
      </c>
      <c r="O20" s="69">
        <f t="shared" si="2"/>
        <v>4.083333333333333</v>
      </c>
      <c r="P20" s="69">
        <f t="shared" si="3"/>
        <v>4.083333333333333</v>
      </c>
      <c r="Q20" s="65">
        <f t="shared" si="4"/>
        <v>6423.611111111112</v>
      </c>
      <c r="R20" s="65">
        <f t="shared" si="5"/>
        <v>8506.944444444445</v>
      </c>
      <c r="S20" s="70">
        <f t="shared" si="11"/>
        <v>2083.333333333333</v>
      </c>
      <c r="T20" s="71">
        <f t="shared" si="10"/>
        <v>6076.388888888888</v>
      </c>
    </row>
    <row r="21" spans="1:20" s="160" customFormat="1" ht="15.75" customHeight="1">
      <c r="A21" s="151">
        <v>20</v>
      </c>
      <c r="B21" s="151" t="s">
        <v>284</v>
      </c>
      <c r="C21" s="151">
        <v>1</v>
      </c>
      <c r="D21" s="152">
        <v>19900</v>
      </c>
      <c r="E21" s="151">
        <v>6</v>
      </c>
      <c r="F21" s="151">
        <v>101</v>
      </c>
      <c r="G21" s="151">
        <v>3</v>
      </c>
      <c r="H21" s="153">
        <v>40969</v>
      </c>
      <c r="I21" s="154">
        <f t="shared" si="6"/>
        <v>1</v>
      </c>
      <c r="J21" s="155">
        <f t="shared" si="0"/>
        <v>10</v>
      </c>
      <c r="K21" s="154">
        <f t="shared" si="7"/>
        <v>2</v>
      </c>
      <c r="L21" s="155">
        <f t="shared" si="1"/>
        <v>10</v>
      </c>
      <c r="M21" s="156">
        <f t="shared" si="8"/>
        <v>1.8333333333333335</v>
      </c>
      <c r="N21" s="156">
        <f t="shared" si="9"/>
        <v>1.8333333333333335</v>
      </c>
      <c r="O21" s="157">
        <f t="shared" si="2"/>
        <v>2.8333333333333335</v>
      </c>
      <c r="P21" s="157">
        <f t="shared" si="3"/>
        <v>2.8333333333333335</v>
      </c>
      <c r="Q21" s="152">
        <f t="shared" si="4"/>
        <v>6080.555555555556</v>
      </c>
      <c r="R21" s="152">
        <f t="shared" si="5"/>
        <v>9397.222222222223</v>
      </c>
      <c r="S21" s="158">
        <f t="shared" si="11"/>
        <v>3316.666666666667</v>
      </c>
      <c r="T21" s="159">
        <f t="shared" si="10"/>
        <v>13819.444444444445</v>
      </c>
    </row>
    <row r="22" spans="1:20" s="160" customFormat="1" ht="15.75" customHeight="1">
      <c r="A22" s="151">
        <v>21</v>
      </c>
      <c r="B22" s="151" t="s">
        <v>284</v>
      </c>
      <c r="C22" s="151">
        <v>1</v>
      </c>
      <c r="D22" s="152">
        <v>19900</v>
      </c>
      <c r="E22" s="151">
        <v>6</v>
      </c>
      <c r="F22" s="151">
        <v>101</v>
      </c>
      <c r="G22" s="151">
        <v>3</v>
      </c>
      <c r="H22" s="153">
        <v>40969</v>
      </c>
      <c r="I22" s="154">
        <f t="shared" si="6"/>
        <v>1</v>
      </c>
      <c r="J22" s="155">
        <f t="shared" si="0"/>
        <v>10</v>
      </c>
      <c r="K22" s="154">
        <f t="shared" si="7"/>
        <v>2</v>
      </c>
      <c r="L22" s="155">
        <f t="shared" si="1"/>
        <v>10</v>
      </c>
      <c r="M22" s="156">
        <f t="shared" si="8"/>
        <v>1.8333333333333335</v>
      </c>
      <c r="N22" s="156">
        <f t="shared" si="9"/>
        <v>1.8333333333333335</v>
      </c>
      <c r="O22" s="157">
        <f t="shared" si="2"/>
        <v>2.8333333333333335</v>
      </c>
      <c r="P22" s="157">
        <f t="shared" si="3"/>
        <v>2.8333333333333335</v>
      </c>
      <c r="Q22" s="152">
        <f t="shared" si="4"/>
        <v>6080.555555555556</v>
      </c>
      <c r="R22" s="152">
        <f t="shared" si="5"/>
        <v>9397.222222222223</v>
      </c>
      <c r="S22" s="158">
        <f t="shared" si="11"/>
        <v>3316.666666666667</v>
      </c>
      <c r="T22" s="159">
        <f t="shared" si="10"/>
        <v>13819.444444444445</v>
      </c>
    </row>
    <row r="23" spans="1:20" s="160" customFormat="1" ht="15.75" customHeight="1">
      <c r="A23" s="151">
        <v>22</v>
      </c>
      <c r="B23" s="151" t="s">
        <v>284</v>
      </c>
      <c r="C23" s="151">
        <v>1</v>
      </c>
      <c r="D23" s="152">
        <v>19900</v>
      </c>
      <c r="E23" s="151">
        <v>6</v>
      </c>
      <c r="F23" s="151">
        <v>101</v>
      </c>
      <c r="G23" s="151">
        <v>3</v>
      </c>
      <c r="H23" s="153">
        <v>40969</v>
      </c>
      <c r="I23" s="154">
        <f t="shared" si="6"/>
        <v>1</v>
      </c>
      <c r="J23" s="155">
        <f t="shared" si="0"/>
        <v>10</v>
      </c>
      <c r="K23" s="154">
        <f t="shared" si="7"/>
        <v>2</v>
      </c>
      <c r="L23" s="155">
        <f t="shared" si="1"/>
        <v>10</v>
      </c>
      <c r="M23" s="156">
        <f t="shared" si="8"/>
        <v>1.8333333333333335</v>
      </c>
      <c r="N23" s="156">
        <f t="shared" si="9"/>
        <v>1.8333333333333335</v>
      </c>
      <c r="O23" s="157">
        <f t="shared" si="2"/>
        <v>2.8333333333333335</v>
      </c>
      <c r="P23" s="157">
        <f t="shared" si="3"/>
        <v>2.8333333333333335</v>
      </c>
      <c r="Q23" s="152">
        <f t="shared" si="4"/>
        <v>6080.555555555556</v>
      </c>
      <c r="R23" s="152">
        <f t="shared" si="5"/>
        <v>9397.222222222223</v>
      </c>
      <c r="S23" s="158">
        <f t="shared" si="11"/>
        <v>3316.666666666667</v>
      </c>
      <c r="T23" s="159">
        <f t="shared" si="10"/>
        <v>13819.444444444445</v>
      </c>
    </row>
    <row r="24" spans="1:20" s="160" customFormat="1" ht="15.75" customHeight="1">
      <c r="A24" s="151">
        <v>23</v>
      </c>
      <c r="B24" s="151" t="s">
        <v>284</v>
      </c>
      <c r="C24" s="151">
        <v>1</v>
      </c>
      <c r="D24" s="152">
        <v>19900</v>
      </c>
      <c r="E24" s="151">
        <v>6</v>
      </c>
      <c r="F24" s="151">
        <v>101</v>
      </c>
      <c r="G24" s="151">
        <v>3</v>
      </c>
      <c r="H24" s="153">
        <v>40969</v>
      </c>
      <c r="I24" s="154">
        <f t="shared" si="6"/>
        <v>1</v>
      </c>
      <c r="J24" s="155">
        <f t="shared" si="0"/>
        <v>10</v>
      </c>
      <c r="K24" s="154">
        <f t="shared" si="7"/>
        <v>2</v>
      </c>
      <c r="L24" s="155">
        <f t="shared" si="1"/>
        <v>10</v>
      </c>
      <c r="M24" s="156">
        <f t="shared" si="8"/>
        <v>1.8333333333333335</v>
      </c>
      <c r="N24" s="156">
        <f t="shared" si="9"/>
        <v>1.8333333333333335</v>
      </c>
      <c r="O24" s="157">
        <f t="shared" si="2"/>
        <v>2.8333333333333335</v>
      </c>
      <c r="P24" s="157">
        <f t="shared" si="3"/>
        <v>2.8333333333333335</v>
      </c>
      <c r="Q24" s="152">
        <f t="shared" si="4"/>
        <v>6080.555555555556</v>
      </c>
      <c r="R24" s="152">
        <f t="shared" si="5"/>
        <v>9397.222222222223</v>
      </c>
      <c r="S24" s="158">
        <f t="shared" si="11"/>
        <v>3316.666666666667</v>
      </c>
      <c r="T24" s="159">
        <f t="shared" si="10"/>
        <v>13819.444444444445</v>
      </c>
    </row>
    <row r="25" spans="1:20" s="160" customFormat="1" ht="15.75" customHeight="1">
      <c r="A25" s="151">
        <v>24</v>
      </c>
      <c r="B25" s="151" t="s">
        <v>284</v>
      </c>
      <c r="C25" s="151">
        <v>1</v>
      </c>
      <c r="D25" s="152">
        <v>19900</v>
      </c>
      <c r="E25" s="151">
        <v>6</v>
      </c>
      <c r="F25" s="151">
        <v>101</v>
      </c>
      <c r="G25" s="151">
        <v>3</v>
      </c>
      <c r="H25" s="153">
        <v>40969</v>
      </c>
      <c r="I25" s="154">
        <f t="shared" si="6"/>
        <v>1</v>
      </c>
      <c r="J25" s="155">
        <f t="shared" si="0"/>
        <v>10</v>
      </c>
      <c r="K25" s="154">
        <f t="shared" si="7"/>
        <v>2</v>
      </c>
      <c r="L25" s="155">
        <f t="shared" si="1"/>
        <v>10</v>
      </c>
      <c r="M25" s="156">
        <f t="shared" si="8"/>
        <v>1.8333333333333335</v>
      </c>
      <c r="N25" s="156">
        <f t="shared" si="9"/>
        <v>1.8333333333333335</v>
      </c>
      <c r="O25" s="157">
        <f t="shared" si="2"/>
        <v>2.8333333333333335</v>
      </c>
      <c r="P25" s="157">
        <f t="shared" si="3"/>
        <v>2.8333333333333335</v>
      </c>
      <c r="Q25" s="152">
        <f t="shared" si="4"/>
        <v>6080.555555555556</v>
      </c>
      <c r="R25" s="152">
        <f t="shared" si="5"/>
        <v>9397.222222222223</v>
      </c>
      <c r="S25" s="158">
        <f t="shared" si="11"/>
        <v>3316.666666666667</v>
      </c>
      <c r="T25" s="159">
        <f t="shared" si="10"/>
        <v>13819.444444444445</v>
      </c>
    </row>
    <row r="26" spans="1:20" s="160" customFormat="1" ht="15.75" customHeight="1">
      <c r="A26" s="151">
        <v>25</v>
      </c>
      <c r="B26" s="151" t="s">
        <v>264</v>
      </c>
      <c r="C26" s="151">
        <v>1</v>
      </c>
      <c r="D26" s="152">
        <v>20000</v>
      </c>
      <c r="E26" s="151">
        <v>5</v>
      </c>
      <c r="F26" s="151">
        <v>101</v>
      </c>
      <c r="G26" s="151">
        <v>3</v>
      </c>
      <c r="H26" s="153">
        <v>40969</v>
      </c>
      <c r="I26" s="154">
        <f>$I$2-F26</f>
        <v>1</v>
      </c>
      <c r="J26" s="155">
        <f aca="true" t="shared" si="12" ref="J26:J32">$J$2-G26+1</f>
        <v>10</v>
      </c>
      <c r="K26" s="154">
        <f>$K$2-F26</f>
        <v>2</v>
      </c>
      <c r="L26" s="155">
        <f t="shared" si="1"/>
        <v>10</v>
      </c>
      <c r="M26" s="156">
        <f t="shared" si="8"/>
        <v>1.8333333333333335</v>
      </c>
      <c r="N26" s="156">
        <f t="shared" si="9"/>
        <v>1.8333333333333335</v>
      </c>
      <c r="O26" s="157">
        <f t="shared" si="2"/>
        <v>2.8333333333333335</v>
      </c>
      <c r="P26" s="157">
        <f t="shared" si="3"/>
        <v>2.8333333333333335</v>
      </c>
      <c r="Q26" s="152">
        <f t="shared" si="4"/>
        <v>7333.333333333334</v>
      </c>
      <c r="R26" s="152">
        <f t="shared" si="5"/>
        <v>11333.333333333334</v>
      </c>
      <c r="S26" s="158">
        <f t="shared" si="11"/>
        <v>4000</v>
      </c>
      <c r="T26" s="159">
        <f t="shared" si="10"/>
        <v>12666.666666666666</v>
      </c>
    </row>
    <row r="27" spans="1:20" s="9" customFormat="1" ht="16.5">
      <c r="A27" s="113">
        <v>26</v>
      </c>
      <c r="B27" s="113" t="s">
        <v>284</v>
      </c>
      <c r="C27" s="113">
        <v>1</v>
      </c>
      <c r="D27" s="114">
        <v>13299</v>
      </c>
      <c r="E27" s="113">
        <v>6</v>
      </c>
      <c r="F27" s="113">
        <v>102</v>
      </c>
      <c r="G27" s="113">
        <v>3</v>
      </c>
      <c r="H27" s="115">
        <v>41334</v>
      </c>
      <c r="I27" s="122">
        <f>$I$2-F27</f>
        <v>0</v>
      </c>
      <c r="J27" s="211">
        <f t="shared" si="12"/>
        <v>10</v>
      </c>
      <c r="K27" s="116">
        <f t="shared" si="7"/>
        <v>1</v>
      </c>
      <c r="L27" s="117">
        <f t="shared" si="1"/>
        <v>10</v>
      </c>
      <c r="M27" s="121">
        <f t="shared" si="8"/>
        <v>0.8333333333333334</v>
      </c>
      <c r="N27" s="121">
        <f t="shared" si="9"/>
        <v>0.8333333333333334</v>
      </c>
      <c r="O27" s="118">
        <f t="shared" si="2"/>
        <v>1.8333333333333335</v>
      </c>
      <c r="P27" s="118">
        <f t="shared" si="3"/>
        <v>1.8333333333333335</v>
      </c>
      <c r="Q27" s="114">
        <f t="shared" si="4"/>
        <v>1847.0833333333335</v>
      </c>
      <c r="R27" s="114">
        <f t="shared" si="5"/>
        <v>4063.5833333333335</v>
      </c>
      <c r="S27" s="119">
        <f t="shared" si="11"/>
        <v>2216.5</v>
      </c>
      <c r="T27" s="148">
        <f>D27-Q27</f>
        <v>11451.916666666666</v>
      </c>
    </row>
    <row r="28" spans="1:20" s="9" customFormat="1" ht="16.5">
      <c r="A28" s="113">
        <v>27</v>
      </c>
      <c r="B28" s="113" t="s">
        <v>284</v>
      </c>
      <c r="C28" s="113">
        <v>1</v>
      </c>
      <c r="D28" s="114">
        <v>13299</v>
      </c>
      <c r="E28" s="113">
        <v>6</v>
      </c>
      <c r="F28" s="113">
        <v>102</v>
      </c>
      <c r="G28" s="113">
        <v>3</v>
      </c>
      <c r="H28" s="115">
        <v>41334</v>
      </c>
      <c r="I28" s="122">
        <f>$I$2-F28</f>
        <v>0</v>
      </c>
      <c r="J28" s="211">
        <f t="shared" si="12"/>
        <v>10</v>
      </c>
      <c r="K28" s="116">
        <f t="shared" si="7"/>
        <v>1</v>
      </c>
      <c r="L28" s="117">
        <f t="shared" si="1"/>
        <v>10</v>
      </c>
      <c r="M28" s="121">
        <f t="shared" si="8"/>
        <v>0.8333333333333334</v>
      </c>
      <c r="N28" s="121">
        <f t="shared" si="9"/>
        <v>0.8333333333333334</v>
      </c>
      <c r="O28" s="118">
        <f t="shared" si="2"/>
        <v>1.8333333333333335</v>
      </c>
      <c r="P28" s="118">
        <f t="shared" si="3"/>
        <v>1.8333333333333335</v>
      </c>
      <c r="Q28" s="114">
        <f t="shared" si="4"/>
        <v>1847.0833333333335</v>
      </c>
      <c r="R28" s="114">
        <f t="shared" si="5"/>
        <v>4063.5833333333335</v>
      </c>
      <c r="S28" s="119">
        <f t="shared" si="11"/>
        <v>2216.5</v>
      </c>
      <c r="T28" s="148">
        <f>D28-Q28</f>
        <v>11451.916666666666</v>
      </c>
    </row>
    <row r="29" spans="1:20" s="9" customFormat="1" ht="16.5">
      <c r="A29" s="113">
        <v>28</v>
      </c>
      <c r="B29" s="113" t="s">
        <v>284</v>
      </c>
      <c r="C29" s="113">
        <v>1</v>
      </c>
      <c r="D29" s="114">
        <v>13299</v>
      </c>
      <c r="E29" s="113">
        <v>6</v>
      </c>
      <c r="F29" s="113">
        <v>102</v>
      </c>
      <c r="G29" s="113">
        <v>3</v>
      </c>
      <c r="H29" s="115">
        <v>41334</v>
      </c>
      <c r="I29" s="122">
        <f>$I$2-F29</f>
        <v>0</v>
      </c>
      <c r="J29" s="211">
        <f t="shared" si="12"/>
        <v>10</v>
      </c>
      <c r="K29" s="116">
        <f>$K$2-F29</f>
        <v>1</v>
      </c>
      <c r="L29" s="117">
        <f t="shared" si="1"/>
        <v>10</v>
      </c>
      <c r="M29" s="121">
        <f t="shared" si="8"/>
        <v>0.8333333333333334</v>
      </c>
      <c r="N29" s="121">
        <f t="shared" si="9"/>
        <v>0.8333333333333334</v>
      </c>
      <c r="O29" s="118">
        <f t="shared" si="2"/>
        <v>1.8333333333333335</v>
      </c>
      <c r="P29" s="118">
        <f t="shared" si="3"/>
        <v>1.8333333333333335</v>
      </c>
      <c r="Q29" s="114">
        <f t="shared" si="4"/>
        <v>1847.0833333333335</v>
      </c>
      <c r="R29" s="114">
        <f t="shared" si="5"/>
        <v>4063.5833333333335</v>
      </c>
      <c r="S29" s="119">
        <f t="shared" si="11"/>
        <v>2216.5</v>
      </c>
      <c r="T29" s="148">
        <f>D29-Q29</f>
        <v>11451.916666666666</v>
      </c>
    </row>
    <row r="30" spans="1:20" s="9" customFormat="1" ht="16.5">
      <c r="A30" s="113">
        <v>29</v>
      </c>
      <c r="B30" s="113" t="s">
        <v>284</v>
      </c>
      <c r="C30" s="113">
        <v>1</v>
      </c>
      <c r="D30" s="114">
        <v>19900</v>
      </c>
      <c r="E30" s="113">
        <v>6</v>
      </c>
      <c r="F30" s="113">
        <v>103</v>
      </c>
      <c r="G30" s="113">
        <v>3</v>
      </c>
      <c r="H30" s="115">
        <v>41699</v>
      </c>
      <c r="I30" s="122">
        <v>0</v>
      </c>
      <c r="J30" s="211">
        <f t="shared" si="12"/>
        <v>10</v>
      </c>
      <c r="K30" s="116">
        <f t="shared" si="7"/>
        <v>0</v>
      </c>
      <c r="L30" s="117">
        <f t="shared" si="1"/>
        <v>10</v>
      </c>
      <c r="M30" s="121">
        <v>0</v>
      </c>
      <c r="N30" s="121">
        <f t="shared" si="9"/>
        <v>0</v>
      </c>
      <c r="O30" s="118">
        <f t="shared" si="2"/>
        <v>0.8333333333333334</v>
      </c>
      <c r="P30" s="118">
        <f t="shared" si="3"/>
        <v>0.8333333333333334</v>
      </c>
      <c r="Q30" s="114">
        <f t="shared" si="4"/>
        <v>0</v>
      </c>
      <c r="R30" s="114">
        <f t="shared" si="5"/>
        <v>2763.8888888888887</v>
      </c>
      <c r="S30" s="119">
        <f t="shared" si="11"/>
        <v>2763.8888888888887</v>
      </c>
      <c r="T30" s="148">
        <v>0</v>
      </c>
    </row>
    <row r="31" spans="1:20" s="9" customFormat="1" ht="16.5">
      <c r="A31" s="113">
        <v>30</v>
      </c>
      <c r="B31" s="113" t="s">
        <v>284</v>
      </c>
      <c r="C31" s="113">
        <v>1</v>
      </c>
      <c r="D31" s="114">
        <v>19900</v>
      </c>
      <c r="E31" s="113">
        <v>6</v>
      </c>
      <c r="F31" s="113">
        <v>103</v>
      </c>
      <c r="G31" s="113">
        <v>3</v>
      </c>
      <c r="H31" s="115">
        <v>41699</v>
      </c>
      <c r="I31" s="122">
        <v>0</v>
      </c>
      <c r="J31" s="211">
        <f t="shared" si="12"/>
        <v>10</v>
      </c>
      <c r="K31" s="116">
        <f t="shared" si="7"/>
        <v>0</v>
      </c>
      <c r="L31" s="117">
        <f t="shared" si="1"/>
        <v>10</v>
      </c>
      <c r="M31" s="121">
        <v>0</v>
      </c>
      <c r="N31" s="121">
        <f t="shared" si="9"/>
        <v>0</v>
      </c>
      <c r="O31" s="118">
        <f t="shared" si="2"/>
        <v>0.8333333333333334</v>
      </c>
      <c r="P31" s="118">
        <f t="shared" si="3"/>
        <v>0.8333333333333334</v>
      </c>
      <c r="Q31" s="114">
        <f t="shared" si="4"/>
        <v>0</v>
      </c>
      <c r="R31" s="114">
        <f t="shared" si="5"/>
        <v>2763.8888888888887</v>
      </c>
      <c r="S31" s="119">
        <f t="shared" si="11"/>
        <v>2763.8888888888887</v>
      </c>
      <c r="T31" s="148">
        <v>0</v>
      </c>
    </row>
    <row r="32" spans="1:20" s="146" customFormat="1" ht="16.5">
      <c r="A32" s="135">
        <v>31</v>
      </c>
      <c r="B32" s="135" t="s">
        <v>256</v>
      </c>
      <c r="C32" s="135">
        <v>1</v>
      </c>
      <c r="D32" s="136">
        <v>39429</v>
      </c>
      <c r="E32" s="135">
        <v>5</v>
      </c>
      <c r="F32" s="135">
        <v>102</v>
      </c>
      <c r="G32" s="135">
        <v>3</v>
      </c>
      <c r="H32" s="137">
        <v>41334</v>
      </c>
      <c r="I32" s="138">
        <f>$I$2-F32</f>
        <v>0</v>
      </c>
      <c r="J32" s="212">
        <f t="shared" si="12"/>
        <v>10</v>
      </c>
      <c r="K32" s="140">
        <f>$K$2-F32</f>
        <v>1</v>
      </c>
      <c r="L32" s="141">
        <f t="shared" si="1"/>
        <v>10</v>
      </c>
      <c r="M32" s="142">
        <f t="shared" si="8"/>
        <v>0.8333333333333334</v>
      </c>
      <c r="N32" s="142">
        <f t="shared" si="9"/>
        <v>0.8333333333333334</v>
      </c>
      <c r="O32" s="143">
        <f t="shared" si="2"/>
        <v>1.8333333333333335</v>
      </c>
      <c r="P32" s="143">
        <f t="shared" si="3"/>
        <v>1.8333333333333335</v>
      </c>
      <c r="Q32" s="213">
        <f t="shared" si="4"/>
        <v>6571.5</v>
      </c>
      <c r="R32" s="136">
        <f t="shared" si="5"/>
        <v>14457.300000000001</v>
      </c>
      <c r="S32" s="144">
        <f t="shared" si="11"/>
        <v>7885.800000000001</v>
      </c>
      <c r="T32" s="145">
        <f>D32-Q32</f>
        <v>32857.5</v>
      </c>
    </row>
    <row r="33" spans="1:20" s="146" customFormat="1" ht="16.5">
      <c r="A33" s="135">
        <v>32</v>
      </c>
      <c r="B33" s="135" t="s">
        <v>256</v>
      </c>
      <c r="C33" s="135">
        <v>1</v>
      </c>
      <c r="D33" s="136">
        <v>39429</v>
      </c>
      <c r="E33" s="135">
        <v>5</v>
      </c>
      <c r="F33" s="135">
        <v>102</v>
      </c>
      <c r="G33" s="135">
        <v>3</v>
      </c>
      <c r="H33" s="137">
        <v>41334</v>
      </c>
      <c r="I33" s="138">
        <f aca="true" t="shared" si="13" ref="I33:I46">$I$2-F33</f>
        <v>0</v>
      </c>
      <c r="J33" s="212">
        <f aca="true" t="shared" si="14" ref="J33:J47">$J$2-G33+1</f>
        <v>10</v>
      </c>
      <c r="K33" s="140">
        <f aca="true" t="shared" si="15" ref="K33:K46">$K$2-F33</f>
        <v>1</v>
      </c>
      <c r="L33" s="141">
        <f t="shared" si="1"/>
        <v>10</v>
      </c>
      <c r="M33" s="142">
        <f t="shared" si="8"/>
        <v>0.8333333333333334</v>
      </c>
      <c r="N33" s="142">
        <f t="shared" si="9"/>
        <v>0.8333333333333334</v>
      </c>
      <c r="O33" s="143">
        <f t="shared" si="2"/>
        <v>1.8333333333333335</v>
      </c>
      <c r="P33" s="143">
        <f t="shared" si="3"/>
        <v>1.8333333333333335</v>
      </c>
      <c r="Q33" s="213">
        <f t="shared" si="4"/>
        <v>6571.5</v>
      </c>
      <c r="R33" s="136">
        <f t="shared" si="5"/>
        <v>14457.300000000001</v>
      </c>
      <c r="S33" s="144">
        <f t="shared" si="11"/>
        <v>7885.800000000001</v>
      </c>
      <c r="T33" s="145">
        <f aca="true" t="shared" si="16" ref="T33:T46">D33-Q33</f>
        <v>32857.5</v>
      </c>
    </row>
    <row r="34" spans="1:20" s="146" customFormat="1" ht="16.5">
      <c r="A34" s="135">
        <v>33</v>
      </c>
      <c r="B34" s="135" t="s">
        <v>256</v>
      </c>
      <c r="C34" s="135">
        <v>1</v>
      </c>
      <c r="D34" s="136">
        <v>39429</v>
      </c>
      <c r="E34" s="135">
        <v>5</v>
      </c>
      <c r="F34" s="135">
        <v>102</v>
      </c>
      <c r="G34" s="135">
        <v>3</v>
      </c>
      <c r="H34" s="137">
        <v>41334</v>
      </c>
      <c r="I34" s="138">
        <f t="shared" si="13"/>
        <v>0</v>
      </c>
      <c r="J34" s="212">
        <f t="shared" si="14"/>
        <v>10</v>
      </c>
      <c r="K34" s="140">
        <f t="shared" si="15"/>
        <v>1</v>
      </c>
      <c r="L34" s="141">
        <f t="shared" si="1"/>
        <v>10</v>
      </c>
      <c r="M34" s="142">
        <f t="shared" si="8"/>
        <v>0.8333333333333334</v>
      </c>
      <c r="N34" s="142">
        <f t="shared" si="9"/>
        <v>0.8333333333333334</v>
      </c>
      <c r="O34" s="143">
        <f t="shared" si="2"/>
        <v>1.8333333333333335</v>
      </c>
      <c r="P34" s="143">
        <f t="shared" si="3"/>
        <v>1.8333333333333335</v>
      </c>
      <c r="Q34" s="213">
        <f t="shared" si="4"/>
        <v>6571.5</v>
      </c>
      <c r="R34" s="136">
        <f t="shared" si="5"/>
        <v>14457.300000000001</v>
      </c>
      <c r="S34" s="144">
        <f t="shared" si="11"/>
        <v>7885.800000000001</v>
      </c>
      <c r="T34" s="145">
        <f t="shared" si="16"/>
        <v>32857.5</v>
      </c>
    </row>
    <row r="35" spans="1:20" s="146" customFormat="1" ht="16.5">
      <c r="A35" s="135">
        <v>34</v>
      </c>
      <c r="B35" s="135" t="s">
        <v>256</v>
      </c>
      <c r="C35" s="135">
        <v>1</v>
      </c>
      <c r="D35" s="136">
        <v>39429</v>
      </c>
      <c r="E35" s="135">
        <v>5</v>
      </c>
      <c r="F35" s="135">
        <v>102</v>
      </c>
      <c r="G35" s="135">
        <v>3</v>
      </c>
      <c r="H35" s="137">
        <v>41334</v>
      </c>
      <c r="I35" s="138">
        <f t="shared" si="13"/>
        <v>0</v>
      </c>
      <c r="J35" s="212">
        <f t="shared" si="14"/>
        <v>10</v>
      </c>
      <c r="K35" s="140">
        <f t="shared" si="15"/>
        <v>1</v>
      </c>
      <c r="L35" s="141">
        <f t="shared" si="1"/>
        <v>10</v>
      </c>
      <c r="M35" s="142">
        <f t="shared" si="8"/>
        <v>0.8333333333333334</v>
      </c>
      <c r="N35" s="142">
        <f t="shared" si="9"/>
        <v>0.8333333333333334</v>
      </c>
      <c r="O35" s="143">
        <f t="shared" si="2"/>
        <v>1.8333333333333335</v>
      </c>
      <c r="P35" s="143">
        <f t="shared" si="3"/>
        <v>1.8333333333333335</v>
      </c>
      <c r="Q35" s="213">
        <f t="shared" si="4"/>
        <v>6571.5</v>
      </c>
      <c r="R35" s="136">
        <f t="shared" si="5"/>
        <v>14457.300000000001</v>
      </c>
      <c r="S35" s="144">
        <f t="shared" si="11"/>
        <v>7885.800000000001</v>
      </c>
      <c r="T35" s="145">
        <f t="shared" si="16"/>
        <v>32857.5</v>
      </c>
    </row>
    <row r="36" spans="1:20" s="146" customFormat="1" ht="16.5">
      <c r="A36" s="135">
        <v>35</v>
      </c>
      <c r="B36" s="135" t="s">
        <v>256</v>
      </c>
      <c r="C36" s="135">
        <v>1</v>
      </c>
      <c r="D36" s="136">
        <v>39429</v>
      </c>
      <c r="E36" s="135">
        <v>5</v>
      </c>
      <c r="F36" s="135">
        <v>102</v>
      </c>
      <c r="G36" s="135">
        <v>3</v>
      </c>
      <c r="H36" s="137">
        <v>41334</v>
      </c>
      <c r="I36" s="138">
        <f t="shared" si="13"/>
        <v>0</v>
      </c>
      <c r="J36" s="212">
        <f t="shared" si="14"/>
        <v>10</v>
      </c>
      <c r="K36" s="140">
        <f t="shared" si="15"/>
        <v>1</v>
      </c>
      <c r="L36" s="141">
        <f t="shared" si="1"/>
        <v>10</v>
      </c>
      <c r="M36" s="142">
        <f t="shared" si="8"/>
        <v>0.8333333333333334</v>
      </c>
      <c r="N36" s="142">
        <f t="shared" si="9"/>
        <v>0.8333333333333334</v>
      </c>
      <c r="O36" s="143">
        <f t="shared" si="2"/>
        <v>1.8333333333333335</v>
      </c>
      <c r="P36" s="143">
        <f t="shared" si="3"/>
        <v>1.8333333333333335</v>
      </c>
      <c r="Q36" s="213">
        <f t="shared" si="4"/>
        <v>6571.5</v>
      </c>
      <c r="R36" s="136">
        <f t="shared" si="5"/>
        <v>14457.300000000001</v>
      </c>
      <c r="S36" s="144">
        <f t="shared" si="11"/>
        <v>7885.800000000001</v>
      </c>
      <c r="T36" s="145">
        <f t="shared" si="16"/>
        <v>32857.5</v>
      </c>
    </row>
    <row r="37" spans="1:20" s="146" customFormat="1" ht="16.5">
      <c r="A37" s="135">
        <v>36</v>
      </c>
      <c r="B37" s="135" t="s">
        <v>256</v>
      </c>
      <c r="C37" s="135">
        <v>1</v>
      </c>
      <c r="D37" s="136">
        <v>39429</v>
      </c>
      <c r="E37" s="135">
        <v>5</v>
      </c>
      <c r="F37" s="135">
        <v>102</v>
      </c>
      <c r="G37" s="135">
        <v>3</v>
      </c>
      <c r="H37" s="137">
        <v>41334</v>
      </c>
      <c r="I37" s="138">
        <f t="shared" si="13"/>
        <v>0</v>
      </c>
      <c r="J37" s="212">
        <f t="shared" si="14"/>
        <v>10</v>
      </c>
      <c r="K37" s="140">
        <f t="shared" si="15"/>
        <v>1</v>
      </c>
      <c r="L37" s="141">
        <f t="shared" si="1"/>
        <v>10</v>
      </c>
      <c r="M37" s="142">
        <f t="shared" si="8"/>
        <v>0.8333333333333334</v>
      </c>
      <c r="N37" s="142">
        <f t="shared" si="9"/>
        <v>0.8333333333333334</v>
      </c>
      <c r="O37" s="143">
        <f t="shared" si="2"/>
        <v>1.8333333333333335</v>
      </c>
      <c r="P37" s="143">
        <f t="shared" si="3"/>
        <v>1.8333333333333335</v>
      </c>
      <c r="Q37" s="213">
        <f t="shared" si="4"/>
        <v>6571.5</v>
      </c>
      <c r="R37" s="136">
        <f t="shared" si="5"/>
        <v>14457.300000000001</v>
      </c>
      <c r="S37" s="144">
        <f t="shared" si="11"/>
        <v>7885.800000000001</v>
      </c>
      <c r="T37" s="145">
        <f t="shared" si="16"/>
        <v>32857.5</v>
      </c>
    </row>
    <row r="38" spans="1:20" s="146" customFormat="1" ht="16.5">
      <c r="A38" s="135">
        <v>37</v>
      </c>
      <c r="B38" s="135" t="s">
        <v>256</v>
      </c>
      <c r="C38" s="135">
        <v>1</v>
      </c>
      <c r="D38" s="136">
        <v>39429</v>
      </c>
      <c r="E38" s="135">
        <v>5</v>
      </c>
      <c r="F38" s="135">
        <v>102</v>
      </c>
      <c r="G38" s="135">
        <v>3</v>
      </c>
      <c r="H38" s="137">
        <v>41334</v>
      </c>
      <c r="I38" s="138">
        <f t="shared" si="13"/>
        <v>0</v>
      </c>
      <c r="J38" s="212">
        <f t="shared" si="14"/>
        <v>10</v>
      </c>
      <c r="K38" s="140">
        <f t="shared" si="15"/>
        <v>1</v>
      </c>
      <c r="L38" s="141">
        <f t="shared" si="1"/>
        <v>10</v>
      </c>
      <c r="M38" s="142">
        <f t="shared" si="8"/>
        <v>0.8333333333333334</v>
      </c>
      <c r="N38" s="142">
        <f t="shared" si="9"/>
        <v>0.8333333333333334</v>
      </c>
      <c r="O38" s="143">
        <f t="shared" si="2"/>
        <v>1.8333333333333335</v>
      </c>
      <c r="P38" s="143">
        <f t="shared" si="3"/>
        <v>1.8333333333333335</v>
      </c>
      <c r="Q38" s="213">
        <f t="shared" si="4"/>
        <v>6571.5</v>
      </c>
      <c r="R38" s="136">
        <f t="shared" si="5"/>
        <v>14457.300000000001</v>
      </c>
      <c r="S38" s="144">
        <f t="shared" si="11"/>
        <v>7885.800000000001</v>
      </c>
      <c r="T38" s="145">
        <f t="shared" si="16"/>
        <v>32857.5</v>
      </c>
    </row>
    <row r="39" spans="1:20" s="146" customFormat="1" ht="16.5">
      <c r="A39" s="135">
        <v>38</v>
      </c>
      <c r="B39" s="135" t="s">
        <v>256</v>
      </c>
      <c r="C39" s="135">
        <v>1</v>
      </c>
      <c r="D39" s="136">
        <v>39429</v>
      </c>
      <c r="E39" s="135">
        <v>5</v>
      </c>
      <c r="F39" s="135">
        <v>102</v>
      </c>
      <c r="G39" s="135">
        <v>3</v>
      </c>
      <c r="H39" s="137">
        <v>41334</v>
      </c>
      <c r="I39" s="138">
        <f t="shared" si="13"/>
        <v>0</v>
      </c>
      <c r="J39" s="212">
        <f t="shared" si="14"/>
        <v>10</v>
      </c>
      <c r="K39" s="140">
        <f t="shared" si="15"/>
        <v>1</v>
      </c>
      <c r="L39" s="141">
        <f t="shared" si="1"/>
        <v>10</v>
      </c>
      <c r="M39" s="142">
        <f t="shared" si="8"/>
        <v>0.8333333333333334</v>
      </c>
      <c r="N39" s="142">
        <f t="shared" si="9"/>
        <v>0.8333333333333334</v>
      </c>
      <c r="O39" s="143">
        <f t="shared" si="2"/>
        <v>1.8333333333333335</v>
      </c>
      <c r="P39" s="143">
        <f t="shared" si="3"/>
        <v>1.8333333333333335</v>
      </c>
      <c r="Q39" s="213">
        <f t="shared" si="4"/>
        <v>6571.5</v>
      </c>
      <c r="R39" s="136">
        <f t="shared" si="5"/>
        <v>14457.300000000001</v>
      </c>
      <c r="S39" s="144">
        <f t="shared" si="11"/>
        <v>7885.800000000001</v>
      </c>
      <c r="T39" s="145">
        <f t="shared" si="16"/>
        <v>32857.5</v>
      </c>
    </row>
    <row r="40" spans="1:20" s="146" customFormat="1" ht="16.5">
      <c r="A40" s="135">
        <v>39</v>
      </c>
      <c r="B40" s="135" t="s">
        <v>256</v>
      </c>
      <c r="C40" s="135">
        <v>1</v>
      </c>
      <c r="D40" s="136">
        <v>39429</v>
      </c>
      <c r="E40" s="135">
        <v>5</v>
      </c>
      <c r="F40" s="135">
        <v>102</v>
      </c>
      <c r="G40" s="135">
        <v>3</v>
      </c>
      <c r="H40" s="137">
        <v>41334</v>
      </c>
      <c r="I40" s="138">
        <f t="shared" si="13"/>
        <v>0</v>
      </c>
      <c r="J40" s="212">
        <f t="shared" si="14"/>
        <v>10</v>
      </c>
      <c r="K40" s="140">
        <f t="shared" si="15"/>
        <v>1</v>
      </c>
      <c r="L40" s="141">
        <f t="shared" si="1"/>
        <v>10</v>
      </c>
      <c r="M40" s="142">
        <f t="shared" si="8"/>
        <v>0.8333333333333334</v>
      </c>
      <c r="N40" s="142">
        <f t="shared" si="9"/>
        <v>0.8333333333333334</v>
      </c>
      <c r="O40" s="143">
        <f t="shared" si="2"/>
        <v>1.8333333333333335</v>
      </c>
      <c r="P40" s="143">
        <f t="shared" si="3"/>
        <v>1.8333333333333335</v>
      </c>
      <c r="Q40" s="213">
        <f t="shared" si="4"/>
        <v>6571.5</v>
      </c>
      <c r="R40" s="136">
        <f t="shared" si="5"/>
        <v>14457.300000000001</v>
      </c>
      <c r="S40" s="144">
        <f t="shared" si="11"/>
        <v>7885.800000000001</v>
      </c>
      <c r="T40" s="145">
        <f t="shared" si="16"/>
        <v>32857.5</v>
      </c>
    </row>
    <row r="41" spans="1:20" s="146" customFormat="1" ht="16.5">
      <c r="A41" s="135">
        <v>40</v>
      </c>
      <c r="B41" s="135" t="s">
        <v>256</v>
      </c>
      <c r="C41" s="135">
        <v>1</v>
      </c>
      <c r="D41" s="136">
        <v>39429</v>
      </c>
      <c r="E41" s="135">
        <v>5</v>
      </c>
      <c r="F41" s="135">
        <v>102</v>
      </c>
      <c r="G41" s="135">
        <v>3</v>
      </c>
      <c r="H41" s="137">
        <v>41334</v>
      </c>
      <c r="I41" s="138">
        <f t="shared" si="13"/>
        <v>0</v>
      </c>
      <c r="J41" s="212">
        <f t="shared" si="14"/>
        <v>10</v>
      </c>
      <c r="K41" s="140">
        <f t="shared" si="15"/>
        <v>1</v>
      </c>
      <c r="L41" s="141">
        <f t="shared" si="1"/>
        <v>10</v>
      </c>
      <c r="M41" s="142">
        <f t="shared" si="8"/>
        <v>0.8333333333333334</v>
      </c>
      <c r="N41" s="142">
        <f t="shared" si="9"/>
        <v>0.8333333333333334</v>
      </c>
      <c r="O41" s="143">
        <f t="shared" si="2"/>
        <v>1.8333333333333335</v>
      </c>
      <c r="P41" s="143">
        <f t="shared" si="3"/>
        <v>1.8333333333333335</v>
      </c>
      <c r="Q41" s="213">
        <f t="shared" si="4"/>
        <v>6571.5</v>
      </c>
      <c r="R41" s="136">
        <f t="shared" si="5"/>
        <v>14457.300000000001</v>
      </c>
      <c r="S41" s="144">
        <f t="shared" si="11"/>
        <v>7885.800000000001</v>
      </c>
      <c r="T41" s="145">
        <f t="shared" si="16"/>
        <v>32857.5</v>
      </c>
    </row>
    <row r="42" spans="1:20" s="146" customFormat="1" ht="16.5">
      <c r="A42" s="135">
        <v>41</v>
      </c>
      <c r="B42" s="135" t="s">
        <v>256</v>
      </c>
      <c r="C42" s="135">
        <v>1</v>
      </c>
      <c r="D42" s="136">
        <v>39429</v>
      </c>
      <c r="E42" s="135">
        <v>5</v>
      </c>
      <c r="F42" s="135">
        <v>102</v>
      </c>
      <c r="G42" s="135">
        <v>3</v>
      </c>
      <c r="H42" s="137">
        <v>41334</v>
      </c>
      <c r="I42" s="138">
        <f t="shared" si="13"/>
        <v>0</v>
      </c>
      <c r="J42" s="212">
        <f t="shared" si="14"/>
        <v>10</v>
      </c>
      <c r="K42" s="140">
        <f t="shared" si="15"/>
        <v>1</v>
      </c>
      <c r="L42" s="141">
        <f t="shared" si="1"/>
        <v>10</v>
      </c>
      <c r="M42" s="142">
        <f t="shared" si="8"/>
        <v>0.8333333333333334</v>
      </c>
      <c r="N42" s="142">
        <f t="shared" si="9"/>
        <v>0.8333333333333334</v>
      </c>
      <c r="O42" s="143">
        <f t="shared" si="2"/>
        <v>1.8333333333333335</v>
      </c>
      <c r="P42" s="143">
        <f t="shared" si="3"/>
        <v>1.8333333333333335</v>
      </c>
      <c r="Q42" s="213">
        <f t="shared" si="4"/>
        <v>6571.5</v>
      </c>
      <c r="R42" s="136">
        <f t="shared" si="5"/>
        <v>14457.300000000001</v>
      </c>
      <c r="S42" s="144">
        <f t="shared" si="11"/>
        <v>7885.800000000001</v>
      </c>
      <c r="T42" s="145">
        <f t="shared" si="16"/>
        <v>32857.5</v>
      </c>
    </row>
    <row r="43" spans="1:20" s="146" customFormat="1" ht="16.5">
      <c r="A43" s="135">
        <v>42</v>
      </c>
      <c r="B43" s="135" t="s">
        <v>256</v>
      </c>
      <c r="C43" s="135">
        <v>1</v>
      </c>
      <c r="D43" s="136">
        <v>41460</v>
      </c>
      <c r="E43" s="135">
        <v>5</v>
      </c>
      <c r="F43" s="135">
        <v>102</v>
      </c>
      <c r="G43" s="135">
        <v>3</v>
      </c>
      <c r="H43" s="137">
        <v>41334</v>
      </c>
      <c r="I43" s="138">
        <f t="shared" si="13"/>
        <v>0</v>
      </c>
      <c r="J43" s="212">
        <f t="shared" si="14"/>
        <v>10</v>
      </c>
      <c r="K43" s="140">
        <f t="shared" si="15"/>
        <v>1</v>
      </c>
      <c r="L43" s="141">
        <f t="shared" si="1"/>
        <v>10</v>
      </c>
      <c r="M43" s="142">
        <f t="shared" si="8"/>
        <v>0.8333333333333334</v>
      </c>
      <c r="N43" s="142">
        <f t="shared" si="9"/>
        <v>0.8333333333333334</v>
      </c>
      <c r="O43" s="143">
        <f t="shared" si="2"/>
        <v>1.8333333333333335</v>
      </c>
      <c r="P43" s="143">
        <f t="shared" si="3"/>
        <v>1.8333333333333335</v>
      </c>
      <c r="Q43" s="213">
        <f t="shared" si="4"/>
        <v>6910</v>
      </c>
      <c r="R43" s="136">
        <f t="shared" si="5"/>
        <v>15202.000000000002</v>
      </c>
      <c r="S43" s="144">
        <f t="shared" si="11"/>
        <v>8292.000000000002</v>
      </c>
      <c r="T43" s="145">
        <f t="shared" si="16"/>
        <v>34550</v>
      </c>
    </row>
    <row r="44" spans="1:20" s="146" customFormat="1" ht="16.5">
      <c r="A44" s="135">
        <v>43</v>
      </c>
      <c r="B44" s="135" t="s">
        <v>256</v>
      </c>
      <c r="C44" s="135">
        <v>1</v>
      </c>
      <c r="D44" s="136">
        <v>41460</v>
      </c>
      <c r="E44" s="135">
        <v>5</v>
      </c>
      <c r="F44" s="135">
        <v>102</v>
      </c>
      <c r="G44" s="135">
        <v>3</v>
      </c>
      <c r="H44" s="137">
        <v>41334</v>
      </c>
      <c r="I44" s="138">
        <f t="shared" si="13"/>
        <v>0</v>
      </c>
      <c r="J44" s="212">
        <f t="shared" si="14"/>
        <v>10</v>
      </c>
      <c r="K44" s="140">
        <f t="shared" si="15"/>
        <v>1</v>
      </c>
      <c r="L44" s="141">
        <f t="shared" si="1"/>
        <v>10</v>
      </c>
      <c r="M44" s="142">
        <f t="shared" si="8"/>
        <v>0.8333333333333334</v>
      </c>
      <c r="N44" s="142">
        <f t="shared" si="9"/>
        <v>0.8333333333333334</v>
      </c>
      <c r="O44" s="143">
        <f t="shared" si="2"/>
        <v>1.8333333333333335</v>
      </c>
      <c r="P44" s="143">
        <f t="shared" si="3"/>
        <v>1.8333333333333335</v>
      </c>
      <c r="Q44" s="213">
        <f t="shared" si="4"/>
        <v>6910</v>
      </c>
      <c r="R44" s="136">
        <f t="shared" si="5"/>
        <v>15202.000000000002</v>
      </c>
      <c r="S44" s="144">
        <f t="shared" si="11"/>
        <v>8292.000000000002</v>
      </c>
      <c r="T44" s="145">
        <f t="shared" si="16"/>
        <v>34550</v>
      </c>
    </row>
    <row r="45" spans="1:20" s="146" customFormat="1" ht="16.5">
      <c r="A45" s="135">
        <v>44</v>
      </c>
      <c r="B45" s="135" t="s">
        <v>256</v>
      </c>
      <c r="C45" s="135">
        <v>1</v>
      </c>
      <c r="D45" s="136">
        <v>41460</v>
      </c>
      <c r="E45" s="135">
        <v>5</v>
      </c>
      <c r="F45" s="135">
        <v>102</v>
      </c>
      <c r="G45" s="135">
        <v>3</v>
      </c>
      <c r="H45" s="137">
        <v>41334</v>
      </c>
      <c r="I45" s="138">
        <f t="shared" si="13"/>
        <v>0</v>
      </c>
      <c r="J45" s="212">
        <f t="shared" si="14"/>
        <v>10</v>
      </c>
      <c r="K45" s="140">
        <f t="shared" si="15"/>
        <v>1</v>
      </c>
      <c r="L45" s="141">
        <f t="shared" si="1"/>
        <v>10</v>
      </c>
      <c r="M45" s="142">
        <f t="shared" si="8"/>
        <v>0.8333333333333334</v>
      </c>
      <c r="N45" s="142">
        <f t="shared" si="9"/>
        <v>0.8333333333333334</v>
      </c>
      <c r="O45" s="143">
        <f t="shared" si="2"/>
        <v>1.8333333333333335</v>
      </c>
      <c r="P45" s="143">
        <f t="shared" si="3"/>
        <v>1.8333333333333335</v>
      </c>
      <c r="Q45" s="213">
        <f t="shared" si="4"/>
        <v>6910</v>
      </c>
      <c r="R45" s="136">
        <f t="shared" si="5"/>
        <v>15202.000000000002</v>
      </c>
      <c r="S45" s="144">
        <f t="shared" si="11"/>
        <v>8292.000000000002</v>
      </c>
      <c r="T45" s="145">
        <f t="shared" si="16"/>
        <v>34550</v>
      </c>
    </row>
    <row r="46" spans="1:21" s="146" customFormat="1" ht="16.5">
      <c r="A46" s="135">
        <v>45</v>
      </c>
      <c r="B46" s="135" t="s">
        <v>256</v>
      </c>
      <c r="C46" s="135">
        <v>1</v>
      </c>
      <c r="D46" s="136">
        <v>41460</v>
      </c>
      <c r="E46" s="135">
        <v>5</v>
      </c>
      <c r="F46" s="135">
        <v>102</v>
      </c>
      <c r="G46" s="135">
        <v>3</v>
      </c>
      <c r="H46" s="137">
        <v>41334</v>
      </c>
      <c r="I46" s="138">
        <f t="shared" si="13"/>
        <v>0</v>
      </c>
      <c r="J46" s="212">
        <f t="shared" si="14"/>
        <v>10</v>
      </c>
      <c r="K46" s="140">
        <f t="shared" si="15"/>
        <v>1</v>
      </c>
      <c r="L46" s="141">
        <f>$L$2-G46+1</f>
        <v>10</v>
      </c>
      <c r="M46" s="142">
        <f t="shared" si="8"/>
        <v>0.8333333333333334</v>
      </c>
      <c r="N46" s="142">
        <f>IF(M46&gt;E46,E46,M46)</f>
        <v>0.8333333333333334</v>
      </c>
      <c r="O46" s="143">
        <f t="shared" si="2"/>
        <v>1.8333333333333335</v>
      </c>
      <c r="P46" s="143">
        <f t="shared" si="3"/>
        <v>1.8333333333333335</v>
      </c>
      <c r="Q46" s="213">
        <f t="shared" si="4"/>
        <v>6910</v>
      </c>
      <c r="R46" s="136">
        <f t="shared" si="5"/>
        <v>15202.000000000002</v>
      </c>
      <c r="S46" s="144">
        <f t="shared" si="11"/>
        <v>8292.000000000002</v>
      </c>
      <c r="T46" s="145">
        <f t="shared" si="16"/>
        <v>34550</v>
      </c>
      <c r="U46" s="111">
        <f>SUM(D32:D45)</f>
        <v>558099</v>
      </c>
    </row>
    <row r="47" spans="1:20" s="227" customFormat="1" ht="16.5">
      <c r="A47" s="215">
        <v>46</v>
      </c>
      <c r="B47" s="215" t="s">
        <v>256</v>
      </c>
      <c r="C47" s="215">
        <v>1</v>
      </c>
      <c r="D47" s="216">
        <v>41540</v>
      </c>
      <c r="E47" s="215">
        <v>5</v>
      </c>
      <c r="F47" s="215">
        <v>103</v>
      </c>
      <c r="G47" s="215">
        <v>3</v>
      </c>
      <c r="H47" s="217">
        <v>41699</v>
      </c>
      <c r="I47" s="218">
        <v>0</v>
      </c>
      <c r="J47" s="219">
        <f t="shared" si="14"/>
        <v>10</v>
      </c>
      <c r="K47" s="220">
        <f>$K$2-F47</f>
        <v>0</v>
      </c>
      <c r="L47" s="221">
        <f aca="true" t="shared" si="17" ref="L47:L60">$L$2-G47+1</f>
        <v>10</v>
      </c>
      <c r="M47" s="222">
        <v>0</v>
      </c>
      <c r="N47" s="222">
        <f aca="true" t="shared" si="18" ref="N47:N60">IF(M47&gt;E47,E47,M47)</f>
        <v>0</v>
      </c>
      <c r="O47" s="223">
        <f aca="true" t="shared" si="19" ref="O47:O61">K47+L47/12</f>
        <v>0.8333333333333334</v>
      </c>
      <c r="P47" s="223">
        <f aca="true" t="shared" si="20" ref="P47:P61">IF(O47&gt;E47,E47,O47)</f>
        <v>0.8333333333333334</v>
      </c>
      <c r="Q47" s="224">
        <f aca="true" t="shared" si="21" ref="Q47:Q61">(D47/E47)*N47</f>
        <v>0</v>
      </c>
      <c r="R47" s="216">
        <f aca="true" t="shared" si="22" ref="R47:R61">(D47/E47)*P47</f>
        <v>6923.333333333334</v>
      </c>
      <c r="S47" s="225">
        <f aca="true" t="shared" si="23" ref="S47:S61">R47-Q47</f>
        <v>6923.333333333334</v>
      </c>
      <c r="T47" s="226">
        <v>0</v>
      </c>
    </row>
    <row r="48" spans="1:20" s="227" customFormat="1" ht="16.5">
      <c r="A48" s="215">
        <v>47</v>
      </c>
      <c r="B48" s="215" t="s">
        <v>256</v>
      </c>
      <c r="C48" s="215">
        <v>1</v>
      </c>
      <c r="D48" s="216">
        <v>41540</v>
      </c>
      <c r="E48" s="215">
        <v>5</v>
      </c>
      <c r="F48" s="215">
        <v>103</v>
      </c>
      <c r="G48" s="215">
        <v>3</v>
      </c>
      <c r="H48" s="217">
        <v>41699</v>
      </c>
      <c r="I48" s="218">
        <v>0</v>
      </c>
      <c r="J48" s="219">
        <f aca="true" t="shared" si="24" ref="J48:J61">$J$2-G48+1</f>
        <v>10</v>
      </c>
      <c r="K48" s="220">
        <f aca="true" t="shared" si="25" ref="K48:K61">$K$2-F48</f>
        <v>0</v>
      </c>
      <c r="L48" s="221">
        <f t="shared" si="17"/>
        <v>10</v>
      </c>
      <c r="M48" s="222">
        <v>0</v>
      </c>
      <c r="N48" s="222">
        <f t="shared" si="18"/>
        <v>0</v>
      </c>
      <c r="O48" s="223">
        <f t="shared" si="19"/>
        <v>0.8333333333333334</v>
      </c>
      <c r="P48" s="223">
        <f t="shared" si="20"/>
        <v>0.8333333333333334</v>
      </c>
      <c r="Q48" s="224">
        <f t="shared" si="21"/>
        <v>0</v>
      </c>
      <c r="R48" s="216">
        <f t="shared" si="22"/>
        <v>6923.333333333334</v>
      </c>
      <c r="S48" s="225">
        <f t="shared" si="23"/>
        <v>6923.333333333334</v>
      </c>
      <c r="T48" s="226">
        <v>0</v>
      </c>
    </row>
    <row r="49" spans="1:20" s="227" customFormat="1" ht="16.5">
      <c r="A49" s="215">
        <v>48</v>
      </c>
      <c r="B49" s="215" t="s">
        <v>256</v>
      </c>
      <c r="C49" s="215">
        <v>1</v>
      </c>
      <c r="D49" s="216">
        <v>41540</v>
      </c>
      <c r="E49" s="215">
        <v>5</v>
      </c>
      <c r="F49" s="215">
        <v>103</v>
      </c>
      <c r="G49" s="215">
        <v>3</v>
      </c>
      <c r="H49" s="217">
        <v>41699</v>
      </c>
      <c r="I49" s="218">
        <v>0</v>
      </c>
      <c r="J49" s="219">
        <f t="shared" si="24"/>
        <v>10</v>
      </c>
      <c r="K49" s="220">
        <f t="shared" si="25"/>
        <v>0</v>
      </c>
      <c r="L49" s="221">
        <f t="shared" si="17"/>
        <v>10</v>
      </c>
      <c r="M49" s="222">
        <v>0</v>
      </c>
      <c r="N49" s="222">
        <f t="shared" si="18"/>
        <v>0</v>
      </c>
      <c r="O49" s="223">
        <f t="shared" si="19"/>
        <v>0.8333333333333334</v>
      </c>
      <c r="P49" s="223">
        <f t="shared" si="20"/>
        <v>0.8333333333333334</v>
      </c>
      <c r="Q49" s="224">
        <f t="shared" si="21"/>
        <v>0</v>
      </c>
      <c r="R49" s="216">
        <f t="shared" si="22"/>
        <v>6923.333333333334</v>
      </c>
      <c r="S49" s="225">
        <f t="shared" si="23"/>
        <v>6923.333333333334</v>
      </c>
      <c r="T49" s="226">
        <v>0</v>
      </c>
    </row>
    <row r="50" spans="1:20" s="227" customFormat="1" ht="16.5">
      <c r="A50" s="215">
        <v>49</v>
      </c>
      <c r="B50" s="215" t="s">
        <v>256</v>
      </c>
      <c r="C50" s="215">
        <v>1</v>
      </c>
      <c r="D50" s="216">
        <v>41540</v>
      </c>
      <c r="E50" s="215">
        <v>5</v>
      </c>
      <c r="F50" s="215">
        <v>103</v>
      </c>
      <c r="G50" s="215">
        <v>3</v>
      </c>
      <c r="H50" s="217">
        <v>41699</v>
      </c>
      <c r="I50" s="218">
        <v>0</v>
      </c>
      <c r="J50" s="219">
        <f t="shared" si="24"/>
        <v>10</v>
      </c>
      <c r="K50" s="220">
        <f t="shared" si="25"/>
        <v>0</v>
      </c>
      <c r="L50" s="221">
        <f t="shared" si="17"/>
        <v>10</v>
      </c>
      <c r="M50" s="222">
        <v>0</v>
      </c>
      <c r="N50" s="222">
        <f t="shared" si="18"/>
        <v>0</v>
      </c>
      <c r="O50" s="223">
        <f t="shared" si="19"/>
        <v>0.8333333333333334</v>
      </c>
      <c r="P50" s="223">
        <f t="shared" si="20"/>
        <v>0.8333333333333334</v>
      </c>
      <c r="Q50" s="224">
        <f t="shared" si="21"/>
        <v>0</v>
      </c>
      <c r="R50" s="216">
        <f t="shared" si="22"/>
        <v>6923.333333333334</v>
      </c>
      <c r="S50" s="225">
        <f t="shared" si="23"/>
        <v>6923.333333333334</v>
      </c>
      <c r="T50" s="226">
        <v>0</v>
      </c>
    </row>
    <row r="51" spans="1:20" s="227" customFormat="1" ht="16.5">
      <c r="A51" s="215">
        <v>50</v>
      </c>
      <c r="B51" s="215" t="s">
        <v>256</v>
      </c>
      <c r="C51" s="215">
        <v>1</v>
      </c>
      <c r="D51" s="216">
        <v>41540</v>
      </c>
      <c r="E51" s="215">
        <v>5</v>
      </c>
      <c r="F51" s="215">
        <v>103</v>
      </c>
      <c r="G51" s="215">
        <v>3</v>
      </c>
      <c r="H51" s="217">
        <v>41699</v>
      </c>
      <c r="I51" s="218">
        <v>0</v>
      </c>
      <c r="J51" s="219">
        <f t="shared" si="24"/>
        <v>10</v>
      </c>
      <c r="K51" s="220">
        <f t="shared" si="25"/>
        <v>0</v>
      </c>
      <c r="L51" s="221">
        <f t="shared" si="17"/>
        <v>10</v>
      </c>
      <c r="M51" s="222">
        <v>0</v>
      </c>
      <c r="N51" s="222">
        <f t="shared" si="18"/>
        <v>0</v>
      </c>
      <c r="O51" s="223">
        <f t="shared" si="19"/>
        <v>0.8333333333333334</v>
      </c>
      <c r="P51" s="223">
        <f t="shared" si="20"/>
        <v>0.8333333333333334</v>
      </c>
      <c r="Q51" s="224">
        <f t="shared" si="21"/>
        <v>0</v>
      </c>
      <c r="R51" s="216">
        <f t="shared" si="22"/>
        <v>6923.333333333334</v>
      </c>
      <c r="S51" s="225">
        <f t="shared" si="23"/>
        <v>6923.333333333334</v>
      </c>
      <c r="T51" s="226">
        <v>0</v>
      </c>
    </row>
    <row r="52" spans="1:20" s="227" customFormat="1" ht="16.5">
      <c r="A52" s="215">
        <v>51</v>
      </c>
      <c r="B52" s="215" t="s">
        <v>256</v>
      </c>
      <c r="C52" s="215">
        <v>1</v>
      </c>
      <c r="D52" s="216">
        <v>41540</v>
      </c>
      <c r="E52" s="215">
        <v>5</v>
      </c>
      <c r="F52" s="215">
        <v>103</v>
      </c>
      <c r="G52" s="215">
        <v>3</v>
      </c>
      <c r="H52" s="217">
        <v>41699</v>
      </c>
      <c r="I52" s="218">
        <v>0</v>
      </c>
      <c r="J52" s="219">
        <f t="shared" si="24"/>
        <v>10</v>
      </c>
      <c r="K52" s="220">
        <f t="shared" si="25"/>
        <v>0</v>
      </c>
      <c r="L52" s="221">
        <f t="shared" si="17"/>
        <v>10</v>
      </c>
      <c r="M52" s="222">
        <v>0</v>
      </c>
      <c r="N52" s="222">
        <f t="shared" si="18"/>
        <v>0</v>
      </c>
      <c r="O52" s="223">
        <f t="shared" si="19"/>
        <v>0.8333333333333334</v>
      </c>
      <c r="P52" s="223">
        <f t="shared" si="20"/>
        <v>0.8333333333333334</v>
      </c>
      <c r="Q52" s="224">
        <f t="shared" si="21"/>
        <v>0</v>
      </c>
      <c r="R52" s="216">
        <f t="shared" si="22"/>
        <v>6923.333333333334</v>
      </c>
      <c r="S52" s="225">
        <f t="shared" si="23"/>
        <v>6923.333333333334</v>
      </c>
      <c r="T52" s="226">
        <v>0</v>
      </c>
    </row>
    <row r="53" spans="1:20" s="227" customFormat="1" ht="16.5">
      <c r="A53" s="215">
        <v>52</v>
      </c>
      <c r="B53" s="215" t="s">
        <v>256</v>
      </c>
      <c r="C53" s="215">
        <v>1</v>
      </c>
      <c r="D53" s="216">
        <v>41540</v>
      </c>
      <c r="E53" s="215">
        <v>5</v>
      </c>
      <c r="F53" s="215">
        <v>103</v>
      </c>
      <c r="G53" s="215">
        <v>3</v>
      </c>
      <c r="H53" s="217">
        <v>41699</v>
      </c>
      <c r="I53" s="218">
        <v>0</v>
      </c>
      <c r="J53" s="219">
        <f t="shared" si="24"/>
        <v>10</v>
      </c>
      <c r="K53" s="220">
        <f t="shared" si="25"/>
        <v>0</v>
      </c>
      <c r="L53" s="221">
        <f t="shared" si="17"/>
        <v>10</v>
      </c>
      <c r="M53" s="222">
        <v>0</v>
      </c>
      <c r="N53" s="222">
        <f t="shared" si="18"/>
        <v>0</v>
      </c>
      <c r="O53" s="223">
        <f t="shared" si="19"/>
        <v>0.8333333333333334</v>
      </c>
      <c r="P53" s="223">
        <f t="shared" si="20"/>
        <v>0.8333333333333334</v>
      </c>
      <c r="Q53" s="224">
        <f t="shared" si="21"/>
        <v>0</v>
      </c>
      <c r="R53" s="216">
        <f t="shared" si="22"/>
        <v>6923.333333333334</v>
      </c>
      <c r="S53" s="225">
        <f t="shared" si="23"/>
        <v>6923.333333333334</v>
      </c>
      <c r="T53" s="226">
        <v>0</v>
      </c>
    </row>
    <row r="54" spans="1:20" s="227" customFormat="1" ht="16.5">
      <c r="A54" s="215">
        <v>53</v>
      </c>
      <c r="B54" s="215" t="s">
        <v>256</v>
      </c>
      <c r="C54" s="215">
        <v>1</v>
      </c>
      <c r="D54" s="216">
        <v>41540</v>
      </c>
      <c r="E54" s="215">
        <v>5</v>
      </c>
      <c r="F54" s="215">
        <v>103</v>
      </c>
      <c r="G54" s="215">
        <v>3</v>
      </c>
      <c r="H54" s="217">
        <v>41699</v>
      </c>
      <c r="I54" s="218">
        <v>0</v>
      </c>
      <c r="J54" s="219">
        <f t="shared" si="24"/>
        <v>10</v>
      </c>
      <c r="K54" s="220">
        <f t="shared" si="25"/>
        <v>0</v>
      </c>
      <c r="L54" s="221">
        <f t="shared" si="17"/>
        <v>10</v>
      </c>
      <c r="M54" s="222">
        <v>0</v>
      </c>
      <c r="N54" s="222">
        <f t="shared" si="18"/>
        <v>0</v>
      </c>
      <c r="O54" s="223">
        <f t="shared" si="19"/>
        <v>0.8333333333333334</v>
      </c>
      <c r="P54" s="223">
        <f t="shared" si="20"/>
        <v>0.8333333333333334</v>
      </c>
      <c r="Q54" s="224">
        <f t="shared" si="21"/>
        <v>0</v>
      </c>
      <c r="R54" s="216">
        <f t="shared" si="22"/>
        <v>6923.333333333334</v>
      </c>
      <c r="S54" s="225">
        <f t="shared" si="23"/>
        <v>6923.333333333334</v>
      </c>
      <c r="T54" s="226">
        <v>0</v>
      </c>
    </row>
    <row r="55" spans="1:20" s="227" customFormat="1" ht="16.5">
      <c r="A55" s="215">
        <v>54</v>
      </c>
      <c r="B55" s="215" t="s">
        <v>256</v>
      </c>
      <c r="C55" s="215">
        <v>1</v>
      </c>
      <c r="D55" s="216">
        <v>41540</v>
      </c>
      <c r="E55" s="215">
        <v>5</v>
      </c>
      <c r="F55" s="215">
        <v>103</v>
      </c>
      <c r="G55" s="215">
        <v>3</v>
      </c>
      <c r="H55" s="217">
        <v>41699</v>
      </c>
      <c r="I55" s="218">
        <v>0</v>
      </c>
      <c r="J55" s="219">
        <f t="shared" si="24"/>
        <v>10</v>
      </c>
      <c r="K55" s="220">
        <f t="shared" si="25"/>
        <v>0</v>
      </c>
      <c r="L55" s="221">
        <f t="shared" si="17"/>
        <v>10</v>
      </c>
      <c r="M55" s="222">
        <v>0</v>
      </c>
      <c r="N55" s="222">
        <f t="shared" si="18"/>
        <v>0</v>
      </c>
      <c r="O55" s="223">
        <f t="shared" si="19"/>
        <v>0.8333333333333334</v>
      </c>
      <c r="P55" s="223">
        <f t="shared" si="20"/>
        <v>0.8333333333333334</v>
      </c>
      <c r="Q55" s="224">
        <f t="shared" si="21"/>
        <v>0</v>
      </c>
      <c r="R55" s="216">
        <f t="shared" si="22"/>
        <v>6923.333333333334</v>
      </c>
      <c r="S55" s="225">
        <f t="shared" si="23"/>
        <v>6923.333333333334</v>
      </c>
      <c r="T55" s="226">
        <v>0</v>
      </c>
    </row>
    <row r="56" spans="1:20" s="227" customFormat="1" ht="16.5">
      <c r="A56" s="215">
        <v>55</v>
      </c>
      <c r="B56" s="215" t="s">
        <v>256</v>
      </c>
      <c r="C56" s="215">
        <v>1</v>
      </c>
      <c r="D56" s="216">
        <v>41540</v>
      </c>
      <c r="E56" s="215">
        <v>5</v>
      </c>
      <c r="F56" s="215">
        <v>103</v>
      </c>
      <c r="G56" s="215">
        <v>3</v>
      </c>
      <c r="H56" s="217">
        <v>41699</v>
      </c>
      <c r="I56" s="218">
        <v>0</v>
      </c>
      <c r="J56" s="219">
        <f t="shared" si="24"/>
        <v>10</v>
      </c>
      <c r="K56" s="220">
        <f t="shared" si="25"/>
        <v>0</v>
      </c>
      <c r="L56" s="221">
        <f t="shared" si="17"/>
        <v>10</v>
      </c>
      <c r="M56" s="222">
        <v>0</v>
      </c>
      <c r="N56" s="222">
        <f t="shared" si="18"/>
        <v>0</v>
      </c>
      <c r="O56" s="223">
        <f t="shared" si="19"/>
        <v>0.8333333333333334</v>
      </c>
      <c r="P56" s="223">
        <f t="shared" si="20"/>
        <v>0.8333333333333334</v>
      </c>
      <c r="Q56" s="224">
        <f t="shared" si="21"/>
        <v>0</v>
      </c>
      <c r="R56" s="216">
        <f t="shared" si="22"/>
        <v>6923.333333333334</v>
      </c>
      <c r="S56" s="225">
        <f t="shared" si="23"/>
        <v>6923.333333333334</v>
      </c>
      <c r="T56" s="226">
        <v>0</v>
      </c>
    </row>
    <row r="57" spans="1:20" s="227" customFormat="1" ht="16.5">
      <c r="A57" s="215">
        <v>56</v>
      </c>
      <c r="B57" s="215" t="s">
        <v>256</v>
      </c>
      <c r="C57" s="215">
        <v>1</v>
      </c>
      <c r="D57" s="216">
        <v>41540</v>
      </c>
      <c r="E57" s="215">
        <v>5</v>
      </c>
      <c r="F57" s="215">
        <v>103</v>
      </c>
      <c r="G57" s="215">
        <v>3</v>
      </c>
      <c r="H57" s="217">
        <v>41699</v>
      </c>
      <c r="I57" s="218">
        <v>0</v>
      </c>
      <c r="J57" s="219">
        <f t="shared" si="24"/>
        <v>10</v>
      </c>
      <c r="K57" s="220">
        <f t="shared" si="25"/>
        <v>0</v>
      </c>
      <c r="L57" s="221">
        <f t="shared" si="17"/>
        <v>10</v>
      </c>
      <c r="M57" s="222">
        <v>0</v>
      </c>
      <c r="N57" s="222">
        <f t="shared" si="18"/>
        <v>0</v>
      </c>
      <c r="O57" s="223">
        <f t="shared" si="19"/>
        <v>0.8333333333333334</v>
      </c>
      <c r="P57" s="223">
        <f t="shared" si="20"/>
        <v>0.8333333333333334</v>
      </c>
      <c r="Q57" s="224">
        <f t="shared" si="21"/>
        <v>0</v>
      </c>
      <c r="R57" s="216">
        <f t="shared" si="22"/>
        <v>6923.333333333334</v>
      </c>
      <c r="S57" s="225">
        <f t="shared" si="23"/>
        <v>6923.333333333334</v>
      </c>
      <c r="T57" s="226">
        <v>0</v>
      </c>
    </row>
    <row r="58" spans="1:20" s="227" customFormat="1" ht="16.5">
      <c r="A58" s="215">
        <v>57</v>
      </c>
      <c r="B58" s="215" t="s">
        <v>256</v>
      </c>
      <c r="C58" s="215">
        <v>1</v>
      </c>
      <c r="D58" s="216">
        <v>40125</v>
      </c>
      <c r="E58" s="215">
        <v>5</v>
      </c>
      <c r="F58" s="215">
        <v>103</v>
      </c>
      <c r="G58" s="215">
        <v>3</v>
      </c>
      <c r="H58" s="217">
        <v>41699</v>
      </c>
      <c r="I58" s="218">
        <v>0</v>
      </c>
      <c r="J58" s="219">
        <f t="shared" si="24"/>
        <v>10</v>
      </c>
      <c r="K58" s="220">
        <f t="shared" si="25"/>
        <v>0</v>
      </c>
      <c r="L58" s="221">
        <f t="shared" si="17"/>
        <v>10</v>
      </c>
      <c r="M58" s="222">
        <v>0</v>
      </c>
      <c r="N58" s="222">
        <f t="shared" si="18"/>
        <v>0</v>
      </c>
      <c r="O58" s="223">
        <f t="shared" si="19"/>
        <v>0.8333333333333334</v>
      </c>
      <c r="P58" s="223">
        <f t="shared" si="20"/>
        <v>0.8333333333333334</v>
      </c>
      <c r="Q58" s="224">
        <f t="shared" si="21"/>
        <v>0</v>
      </c>
      <c r="R58" s="216">
        <f t="shared" si="22"/>
        <v>6687.5</v>
      </c>
      <c r="S58" s="225">
        <f t="shared" si="23"/>
        <v>6687.5</v>
      </c>
      <c r="T58" s="226">
        <v>0</v>
      </c>
    </row>
    <row r="59" spans="1:20" s="227" customFormat="1" ht="16.5">
      <c r="A59" s="215">
        <v>58</v>
      </c>
      <c r="B59" s="215" t="s">
        <v>256</v>
      </c>
      <c r="C59" s="215">
        <v>1</v>
      </c>
      <c r="D59" s="216">
        <v>40125</v>
      </c>
      <c r="E59" s="215">
        <v>5</v>
      </c>
      <c r="F59" s="215">
        <v>103</v>
      </c>
      <c r="G59" s="215">
        <v>3</v>
      </c>
      <c r="H59" s="217">
        <v>41699</v>
      </c>
      <c r="I59" s="218">
        <v>0</v>
      </c>
      <c r="J59" s="219">
        <f t="shared" si="24"/>
        <v>10</v>
      </c>
      <c r="K59" s="220">
        <f t="shared" si="25"/>
        <v>0</v>
      </c>
      <c r="L59" s="221">
        <f t="shared" si="17"/>
        <v>10</v>
      </c>
      <c r="M59" s="222">
        <v>0</v>
      </c>
      <c r="N59" s="222">
        <f t="shared" si="18"/>
        <v>0</v>
      </c>
      <c r="O59" s="223">
        <f t="shared" si="19"/>
        <v>0.8333333333333334</v>
      </c>
      <c r="P59" s="223">
        <f t="shared" si="20"/>
        <v>0.8333333333333334</v>
      </c>
      <c r="Q59" s="224">
        <f t="shared" si="21"/>
        <v>0</v>
      </c>
      <c r="R59" s="216">
        <f t="shared" si="22"/>
        <v>6687.5</v>
      </c>
      <c r="S59" s="225">
        <f t="shared" si="23"/>
        <v>6687.5</v>
      </c>
      <c r="T59" s="226">
        <v>0</v>
      </c>
    </row>
    <row r="60" spans="1:20" s="227" customFormat="1" ht="16.5">
      <c r="A60" s="215">
        <v>59</v>
      </c>
      <c r="B60" s="215" t="s">
        <v>256</v>
      </c>
      <c r="C60" s="215">
        <v>1</v>
      </c>
      <c r="D60" s="216">
        <v>40125</v>
      </c>
      <c r="E60" s="215">
        <v>5</v>
      </c>
      <c r="F60" s="215">
        <v>103</v>
      </c>
      <c r="G60" s="215">
        <v>3</v>
      </c>
      <c r="H60" s="217">
        <v>41699</v>
      </c>
      <c r="I60" s="218">
        <v>0</v>
      </c>
      <c r="J60" s="219">
        <f t="shared" si="24"/>
        <v>10</v>
      </c>
      <c r="K60" s="220">
        <f t="shared" si="25"/>
        <v>0</v>
      </c>
      <c r="L60" s="221">
        <f t="shared" si="17"/>
        <v>10</v>
      </c>
      <c r="M60" s="222">
        <v>0</v>
      </c>
      <c r="N60" s="222">
        <f t="shared" si="18"/>
        <v>0</v>
      </c>
      <c r="O60" s="223">
        <f t="shared" si="19"/>
        <v>0.8333333333333334</v>
      </c>
      <c r="P60" s="223">
        <f t="shared" si="20"/>
        <v>0.8333333333333334</v>
      </c>
      <c r="Q60" s="224">
        <f t="shared" si="21"/>
        <v>0</v>
      </c>
      <c r="R60" s="216">
        <f t="shared" si="22"/>
        <v>6687.5</v>
      </c>
      <c r="S60" s="225">
        <f t="shared" si="23"/>
        <v>6687.5</v>
      </c>
      <c r="T60" s="226">
        <v>0</v>
      </c>
    </row>
    <row r="61" spans="1:21" s="227" customFormat="1" ht="16.5">
      <c r="A61" s="215">
        <v>60</v>
      </c>
      <c r="B61" s="215" t="s">
        <v>256</v>
      </c>
      <c r="C61" s="215">
        <v>1</v>
      </c>
      <c r="D61" s="216">
        <v>40125</v>
      </c>
      <c r="E61" s="215">
        <v>5</v>
      </c>
      <c r="F61" s="215">
        <v>103</v>
      </c>
      <c r="G61" s="215">
        <v>3</v>
      </c>
      <c r="H61" s="217">
        <v>41699</v>
      </c>
      <c r="I61" s="218">
        <v>0</v>
      </c>
      <c r="J61" s="219">
        <f t="shared" si="24"/>
        <v>10</v>
      </c>
      <c r="K61" s="220">
        <f t="shared" si="25"/>
        <v>0</v>
      </c>
      <c r="L61" s="221">
        <f>$L$2-G61+1</f>
        <v>10</v>
      </c>
      <c r="M61" s="222">
        <v>0</v>
      </c>
      <c r="N61" s="222">
        <f>IF(M61&gt;E61,E61,M61)</f>
        <v>0</v>
      </c>
      <c r="O61" s="223">
        <f t="shared" si="19"/>
        <v>0.8333333333333334</v>
      </c>
      <c r="P61" s="223">
        <f t="shared" si="20"/>
        <v>0.8333333333333334</v>
      </c>
      <c r="Q61" s="224">
        <f t="shared" si="21"/>
        <v>0</v>
      </c>
      <c r="R61" s="216">
        <f t="shared" si="22"/>
        <v>6687.5</v>
      </c>
      <c r="S61" s="225">
        <f t="shared" si="23"/>
        <v>6687.5</v>
      </c>
      <c r="T61" s="226">
        <v>0</v>
      </c>
      <c r="U61" s="228">
        <f>SUM(D47:D60)</f>
        <v>577315</v>
      </c>
    </row>
    <row r="62" spans="1:21" s="9" customFormat="1" ht="17.25" thickBot="1">
      <c r="A62" s="920" t="s">
        <v>282</v>
      </c>
      <c r="B62" s="921"/>
      <c r="C62" s="88"/>
      <c r="D62" s="89">
        <f>SUM(D63:D95)</f>
        <v>1440845</v>
      </c>
      <c r="E62" s="88"/>
      <c r="F62" s="88"/>
      <c r="G62" s="88"/>
      <c r="H62" s="90"/>
      <c r="I62" s="91"/>
      <c r="J62" s="91"/>
      <c r="K62" s="91"/>
      <c r="L62" s="91"/>
      <c r="M62" s="92"/>
      <c r="N62" s="92"/>
      <c r="O62" s="93"/>
      <c r="P62" s="93"/>
      <c r="Q62" s="89">
        <f>SUM(Q63:Q95)</f>
        <v>1440845</v>
      </c>
      <c r="R62" s="89">
        <f>SUM(R63:R95)</f>
        <v>1440845.3333333333</v>
      </c>
      <c r="S62" s="94">
        <f>SUM(S63:S95)</f>
        <v>0.33333333333393966</v>
      </c>
      <c r="T62" s="94">
        <f>SUM(T63:T95)</f>
        <v>0</v>
      </c>
      <c r="U62" s="111"/>
    </row>
    <row r="63" spans="1:20" s="9" customFormat="1" ht="16.5">
      <c r="A63" s="56">
        <v>1</v>
      </c>
      <c r="B63" s="56" t="s">
        <v>256</v>
      </c>
      <c r="C63" s="56">
        <v>1</v>
      </c>
      <c r="D63" s="57">
        <v>60000</v>
      </c>
      <c r="E63" s="56">
        <v>5</v>
      </c>
      <c r="F63" s="56">
        <v>94</v>
      </c>
      <c r="G63" s="56">
        <v>5</v>
      </c>
      <c r="H63" s="58">
        <v>38486</v>
      </c>
      <c r="I63" s="59">
        <f aca="true" t="shared" si="26" ref="I63:I95">$I$2-F63</f>
        <v>8</v>
      </c>
      <c r="J63" s="59">
        <f aca="true" t="shared" si="27" ref="J63:J95">$J$2-G63+1</f>
        <v>8</v>
      </c>
      <c r="K63" s="59">
        <f aca="true" t="shared" si="28" ref="K63:K95">$K$2-F63</f>
        <v>9</v>
      </c>
      <c r="L63" s="59">
        <f aca="true" t="shared" si="29" ref="L63:L95">$L$2-G63+1</f>
        <v>8</v>
      </c>
      <c r="M63" s="60">
        <f aca="true" t="shared" si="30" ref="M63:M95">I63+J63/12</f>
        <v>8.666666666666666</v>
      </c>
      <c r="N63" s="60">
        <f aca="true" t="shared" si="31" ref="N63:N95">IF(M63&gt;E63,E63,M63)</f>
        <v>5</v>
      </c>
      <c r="O63" s="61">
        <f aca="true" t="shared" si="32" ref="O63:O95">K63+L63/12</f>
        <v>9.666666666666666</v>
      </c>
      <c r="P63" s="61">
        <f aca="true" t="shared" si="33" ref="P63:P95">IF(O63&gt;E63,E63,O63)</f>
        <v>5</v>
      </c>
      <c r="Q63" s="57">
        <f aca="true" t="shared" si="34" ref="Q63:Q95">(D63/E63)*N63</f>
        <v>60000</v>
      </c>
      <c r="R63" s="57">
        <f aca="true" t="shared" si="35" ref="R63:R95">(D63/E63)*P63</f>
        <v>60000</v>
      </c>
      <c r="S63" s="62">
        <f>R63-Q63</f>
        <v>0</v>
      </c>
      <c r="T63" s="63">
        <f aca="true" t="shared" si="36" ref="T63:T95">D63-Q63</f>
        <v>0</v>
      </c>
    </row>
    <row r="64" spans="1:20" s="9" customFormat="1" ht="16.5">
      <c r="A64" s="64">
        <v>2</v>
      </c>
      <c r="B64" s="64" t="s">
        <v>256</v>
      </c>
      <c r="C64" s="64">
        <v>1</v>
      </c>
      <c r="D64" s="65">
        <v>60000</v>
      </c>
      <c r="E64" s="64">
        <v>5</v>
      </c>
      <c r="F64" s="64">
        <v>94</v>
      </c>
      <c r="G64" s="64">
        <v>5</v>
      </c>
      <c r="H64" s="66">
        <v>38486</v>
      </c>
      <c r="I64" s="67">
        <f t="shared" si="26"/>
        <v>8</v>
      </c>
      <c r="J64" s="59">
        <f t="shared" si="27"/>
        <v>8</v>
      </c>
      <c r="K64" s="67">
        <f t="shared" si="28"/>
        <v>9</v>
      </c>
      <c r="L64" s="59">
        <f t="shared" si="29"/>
        <v>8</v>
      </c>
      <c r="M64" s="68">
        <f t="shared" si="30"/>
        <v>8.666666666666666</v>
      </c>
      <c r="N64" s="68">
        <f t="shared" si="31"/>
        <v>5</v>
      </c>
      <c r="O64" s="69">
        <f t="shared" si="32"/>
        <v>9.666666666666666</v>
      </c>
      <c r="P64" s="69">
        <f t="shared" si="33"/>
        <v>5</v>
      </c>
      <c r="Q64" s="65">
        <f t="shared" si="34"/>
        <v>60000</v>
      </c>
      <c r="R64" s="65">
        <f t="shared" si="35"/>
        <v>60000</v>
      </c>
      <c r="S64" s="70">
        <f aca="true" t="shared" si="37" ref="S64:S95">R64-Q64</f>
        <v>0</v>
      </c>
      <c r="T64" s="71">
        <f t="shared" si="36"/>
        <v>0</v>
      </c>
    </row>
    <row r="65" spans="1:20" s="9" customFormat="1" ht="16.5">
      <c r="A65" s="56">
        <v>3</v>
      </c>
      <c r="B65" s="64" t="s">
        <v>261</v>
      </c>
      <c r="C65" s="64">
        <v>1</v>
      </c>
      <c r="D65" s="65">
        <v>120000</v>
      </c>
      <c r="E65" s="64">
        <v>5</v>
      </c>
      <c r="F65" s="64">
        <v>94</v>
      </c>
      <c r="G65" s="64">
        <v>6</v>
      </c>
      <c r="H65" s="66">
        <v>38505</v>
      </c>
      <c r="I65" s="67">
        <f t="shared" si="26"/>
        <v>8</v>
      </c>
      <c r="J65" s="59">
        <f t="shared" si="27"/>
        <v>7</v>
      </c>
      <c r="K65" s="67">
        <f t="shared" si="28"/>
        <v>9</v>
      </c>
      <c r="L65" s="59">
        <f t="shared" si="29"/>
        <v>7</v>
      </c>
      <c r="M65" s="68">
        <f t="shared" si="30"/>
        <v>8.583333333333334</v>
      </c>
      <c r="N65" s="68">
        <f t="shared" si="31"/>
        <v>5</v>
      </c>
      <c r="O65" s="69">
        <f t="shared" si="32"/>
        <v>9.583333333333334</v>
      </c>
      <c r="P65" s="69">
        <f t="shared" si="33"/>
        <v>5</v>
      </c>
      <c r="Q65" s="65">
        <f t="shared" si="34"/>
        <v>120000</v>
      </c>
      <c r="R65" s="65">
        <f t="shared" si="35"/>
        <v>120000</v>
      </c>
      <c r="S65" s="70">
        <f t="shared" si="37"/>
        <v>0</v>
      </c>
      <c r="T65" s="71">
        <f t="shared" si="36"/>
        <v>0</v>
      </c>
    </row>
    <row r="66" spans="1:20" s="9" customFormat="1" ht="16.5">
      <c r="A66" s="64">
        <v>4</v>
      </c>
      <c r="B66" s="64" t="s">
        <v>262</v>
      </c>
      <c r="C66" s="64">
        <v>1</v>
      </c>
      <c r="D66" s="65">
        <v>36000</v>
      </c>
      <c r="E66" s="64">
        <v>8</v>
      </c>
      <c r="F66" s="64">
        <v>94</v>
      </c>
      <c r="G66" s="64">
        <v>4</v>
      </c>
      <c r="H66" s="66">
        <v>38461</v>
      </c>
      <c r="I66" s="67">
        <f t="shared" si="26"/>
        <v>8</v>
      </c>
      <c r="J66" s="59">
        <f t="shared" si="27"/>
        <v>9</v>
      </c>
      <c r="K66" s="67">
        <f t="shared" si="28"/>
        <v>9</v>
      </c>
      <c r="L66" s="59">
        <f t="shared" si="29"/>
        <v>9</v>
      </c>
      <c r="M66" s="68">
        <f t="shared" si="30"/>
        <v>8.75</v>
      </c>
      <c r="N66" s="68">
        <f t="shared" si="31"/>
        <v>8</v>
      </c>
      <c r="O66" s="69">
        <f t="shared" si="32"/>
        <v>9.75</v>
      </c>
      <c r="P66" s="69">
        <f t="shared" si="33"/>
        <v>8</v>
      </c>
      <c r="Q66" s="65">
        <f t="shared" si="34"/>
        <v>36000</v>
      </c>
      <c r="R66" s="65">
        <f t="shared" si="35"/>
        <v>36000</v>
      </c>
      <c r="S66" s="70">
        <f>R66-Q66</f>
        <v>0</v>
      </c>
      <c r="T66" s="71">
        <f t="shared" si="36"/>
        <v>0</v>
      </c>
    </row>
    <row r="67" spans="1:20" s="9" customFormat="1" ht="16.5">
      <c r="A67" s="56">
        <v>5</v>
      </c>
      <c r="B67" s="64" t="s">
        <v>262</v>
      </c>
      <c r="C67" s="64">
        <v>1</v>
      </c>
      <c r="D67" s="65">
        <v>36000</v>
      </c>
      <c r="E67" s="64">
        <v>8</v>
      </c>
      <c r="F67" s="64">
        <v>94</v>
      </c>
      <c r="G67" s="64">
        <v>6</v>
      </c>
      <c r="H67" s="66">
        <v>38513</v>
      </c>
      <c r="I67" s="67">
        <f t="shared" si="26"/>
        <v>8</v>
      </c>
      <c r="J67" s="59">
        <f t="shared" si="27"/>
        <v>7</v>
      </c>
      <c r="K67" s="67">
        <f t="shared" si="28"/>
        <v>9</v>
      </c>
      <c r="L67" s="59">
        <f t="shared" si="29"/>
        <v>7</v>
      </c>
      <c r="M67" s="68">
        <f t="shared" si="30"/>
        <v>8.583333333333334</v>
      </c>
      <c r="N67" s="68">
        <f t="shared" si="31"/>
        <v>8</v>
      </c>
      <c r="O67" s="69">
        <f t="shared" si="32"/>
        <v>9.583333333333334</v>
      </c>
      <c r="P67" s="69">
        <f t="shared" si="33"/>
        <v>8</v>
      </c>
      <c r="Q67" s="65">
        <f t="shared" si="34"/>
        <v>36000</v>
      </c>
      <c r="R67" s="65">
        <f t="shared" si="35"/>
        <v>36000</v>
      </c>
      <c r="S67" s="70">
        <f t="shared" si="37"/>
        <v>0</v>
      </c>
      <c r="T67" s="71">
        <f t="shared" si="36"/>
        <v>0</v>
      </c>
    </row>
    <row r="68" spans="1:20" s="9" customFormat="1" ht="16.5">
      <c r="A68" s="64">
        <v>6</v>
      </c>
      <c r="B68" s="64" t="s">
        <v>262</v>
      </c>
      <c r="C68" s="64">
        <v>1</v>
      </c>
      <c r="D68" s="65">
        <v>30000</v>
      </c>
      <c r="E68" s="64">
        <v>8</v>
      </c>
      <c r="F68" s="64">
        <v>94</v>
      </c>
      <c r="G68" s="64">
        <v>6</v>
      </c>
      <c r="H68" s="66">
        <v>38505</v>
      </c>
      <c r="I68" s="67">
        <f t="shared" si="26"/>
        <v>8</v>
      </c>
      <c r="J68" s="59">
        <f t="shared" si="27"/>
        <v>7</v>
      </c>
      <c r="K68" s="67">
        <f t="shared" si="28"/>
        <v>9</v>
      </c>
      <c r="L68" s="59">
        <f t="shared" si="29"/>
        <v>7</v>
      </c>
      <c r="M68" s="68">
        <f t="shared" si="30"/>
        <v>8.583333333333334</v>
      </c>
      <c r="N68" s="68">
        <f t="shared" si="31"/>
        <v>8</v>
      </c>
      <c r="O68" s="69">
        <f t="shared" si="32"/>
        <v>9.583333333333334</v>
      </c>
      <c r="P68" s="69">
        <f t="shared" si="33"/>
        <v>8</v>
      </c>
      <c r="Q68" s="65">
        <f t="shared" si="34"/>
        <v>30000</v>
      </c>
      <c r="R68" s="65">
        <f t="shared" si="35"/>
        <v>30000</v>
      </c>
      <c r="S68" s="70">
        <f t="shared" si="37"/>
        <v>0</v>
      </c>
      <c r="T68" s="71">
        <f t="shared" si="36"/>
        <v>0</v>
      </c>
    </row>
    <row r="69" spans="1:20" s="9" customFormat="1" ht="16.5">
      <c r="A69" s="56">
        <v>7</v>
      </c>
      <c r="B69" s="64" t="s">
        <v>262</v>
      </c>
      <c r="C69" s="64">
        <v>1</v>
      </c>
      <c r="D69" s="65">
        <v>30000</v>
      </c>
      <c r="E69" s="64">
        <v>8</v>
      </c>
      <c r="F69" s="64">
        <v>94</v>
      </c>
      <c r="G69" s="64">
        <v>6</v>
      </c>
      <c r="H69" s="66">
        <v>38505</v>
      </c>
      <c r="I69" s="67">
        <f t="shared" si="26"/>
        <v>8</v>
      </c>
      <c r="J69" s="59">
        <f t="shared" si="27"/>
        <v>7</v>
      </c>
      <c r="K69" s="67">
        <f t="shared" si="28"/>
        <v>9</v>
      </c>
      <c r="L69" s="59">
        <f t="shared" si="29"/>
        <v>7</v>
      </c>
      <c r="M69" s="68">
        <f t="shared" si="30"/>
        <v>8.583333333333334</v>
      </c>
      <c r="N69" s="68">
        <f t="shared" si="31"/>
        <v>8</v>
      </c>
      <c r="O69" s="69">
        <f t="shared" si="32"/>
        <v>9.583333333333334</v>
      </c>
      <c r="P69" s="69">
        <f t="shared" si="33"/>
        <v>8</v>
      </c>
      <c r="Q69" s="65">
        <f t="shared" si="34"/>
        <v>30000</v>
      </c>
      <c r="R69" s="65">
        <f t="shared" si="35"/>
        <v>30000</v>
      </c>
      <c r="S69" s="70">
        <f t="shared" si="37"/>
        <v>0</v>
      </c>
      <c r="T69" s="71">
        <f t="shared" si="36"/>
        <v>0</v>
      </c>
    </row>
    <row r="70" spans="1:20" s="9" customFormat="1" ht="16.5">
      <c r="A70" s="64">
        <v>8</v>
      </c>
      <c r="B70" s="64" t="s">
        <v>262</v>
      </c>
      <c r="C70" s="64">
        <v>1</v>
      </c>
      <c r="D70" s="65">
        <v>160000</v>
      </c>
      <c r="E70" s="64">
        <v>8</v>
      </c>
      <c r="F70" s="64">
        <v>94</v>
      </c>
      <c r="G70" s="64">
        <v>6</v>
      </c>
      <c r="H70" s="66">
        <v>38505</v>
      </c>
      <c r="I70" s="67">
        <f t="shared" si="26"/>
        <v>8</v>
      </c>
      <c r="J70" s="59">
        <f t="shared" si="27"/>
        <v>7</v>
      </c>
      <c r="K70" s="67">
        <f t="shared" si="28"/>
        <v>9</v>
      </c>
      <c r="L70" s="59">
        <f t="shared" si="29"/>
        <v>7</v>
      </c>
      <c r="M70" s="68">
        <f t="shared" si="30"/>
        <v>8.583333333333334</v>
      </c>
      <c r="N70" s="68">
        <f t="shared" si="31"/>
        <v>8</v>
      </c>
      <c r="O70" s="69">
        <f t="shared" si="32"/>
        <v>9.583333333333334</v>
      </c>
      <c r="P70" s="69">
        <f t="shared" si="33"/>
        <v>8</v>
      </c>
      <c r="Q70" s="65">
        <f t="shared" si="34"/>
        <v>160000</v>
      </c>
      <c r="R70" s="65">
        <f t="shared" si="35"/>
        <v>160000</v>
      </c>
      <c r="S70" s="70">
        <f t="shared" si="37"/>
        <v>0</v>
      </c>
      <c r="T70" s="71">
        <f>D70-Q70</f>
        <v>0</v>
      </c>
    </row>
    <row r="71" spans="1:20" s="9" customFormat="1" ht="16.5">
      <c r="A71" s="56">
        <v>9</v>
      </c>
      <c r="B71" s="64" t="s">
        <v>263</v>
      </c>
      <c r="C71" s="64">
        <v>1</v>
      </c>
      <c r="D71" s="65">
        <v>33900</v>
      </c>
      <c r="E71" s="64">
        <v>5</v>
      </c>
      <c r="F71" s="64">
        <v>94</v>
      </c>
      <c r="G71" s="64">
        <v>6</v>
      </c>
      <c r="H71" s="66">
        <v>38513</v>
      </c>
      <c r="I71" s="67">
        <f t="shared" si="26"/>
        <v>8</v>
      </c>
      <c r="J71" s="59">
        <f t="shared" si="27"/>
        <v>7</v>
      </c>
      <c r="K71" s="67">
        <f t="shared" si="28"/>
        <v>9</v>
      </c>
      <c r="L71" s="59">
        <f t="shared" si="29"/>
        <v>7</v>
      </c>
      <c r="M71" s="68">
        <f t="shared" si="30"/>
        <v>8.583333333333334</v>
      </c>
      <c r="N71" s="68">
        <f t="shared" si="31"/>
        <v>5</v>
      </c>
      <c r="O71" s="69">
        <f t="shared" si="32"/>
        <v>9.583333333333334</v>
      </c>
      <c r="P71" s="69">
        <f t="shared" si="33"/>
        <v>5</v>
      </c>
      <c r="Q71" s="65">
        <f t="shared" si="34"/>
        <v>33900</v>
      </c>
      <c r="R71" s="65">
        <f t="shared" si="35"/>
        <v>33900</v>
      </c>
      <c r="S71" s="70">
        <f t="shared" si="37"/>
        <v>0</v>
      </c>
      <c r="T71" s="71">
        <f t="shared" si="36"/>
        <v>0</v>
      </c>
    </row>
    <row r="72" spans="1:20" s="9" customFormat="1" ht="16.5">
      <c r="A72" s="64">
        <v>10</v>
      </c>
      <c r="B72" s="64" t="s">
        <v>264</v>
      </c>
      <c r="C72" s="64">
        <v>1</v>
      </c>
      <c r="D72" s="65">
        <v>17000</v>
      </c>
      <c r="E72" s="64">
        <v>5</v>
      </c>
      <c r="F72" s="64">
        <v>90</v>
      </c>
      <c r="G72" s="64">
        <v>12</v>
      </c>
      <c r="H72" s="66">
        <v>37256</v>
      </c>
      <c r="I72" s="67">
        <f t="shared" si="26"/>
        <v>12</v>
      </c>
      <c r="J72" s="59">
        <f t="shared" si="27"/>
        <v>1</v>
      </c>
      <c r="K72" s="67">
        <f t="shared" si="28"/>
        <v>13</v>
      </c>
      <c r="L72" s="59">
        <f t="shared" si="29"/>
        <v>1</v>
      </c>
      <c r="M72" s="68">
        <f t="shared" si="30"/>
        <v>12.083333333333334</v>
      </c>
      <c r="N72" s="68">
        <f t="shared" si="31"/>
        <v>5</v>
      </c>
      <c r="O72" s="69">
        <f t="shared" si="32"/>
        <v>13.083333333333334</v>
      </c>
      <c r="P72" s="69">
        <f t="shared" si="33"/>
        <v>5</v>
      </c>
      <c r="Q72" s="65">
        <f t="shared" si="34"/>
        <v>17000</v>
      </c>
      <c r="R72" s="65">
        <f t="shared" si="35"/>
        <v>17000</v>
      </c>
      <c r="S72" s="70">
        <f t="shared" si="37"/>
        <v>0</v>
      </c>
      <c r="T72" s="71">
        <f t="shared" si="36"/>
        <v>0</v>
      </c>
    </row>
    <row r="73" spans="1:20" s="9" customFormat="1" ht="16.5">
      <c r="A73" s="56">
        <v>11</v>
      </c>
      <c r="B73" s="64" t="s">
        <v>265</v>
      </c>
      <c r="C73" s="64">
        <v>1</v>
      </c>
      <c r="D73" s="65">
        <v>30000</v>
      </c>
      <c r="E73" s="64">
        <v>5</v>
      </c>
      <c r="F73" s="64">
        <v>94</v>
      </c>
      <c r="G73" s="64">
        <v>6</v>
      </c>
      <c r="H73" s="66">
        <v>38505</v>
      </c>
      <c r="I73" s="67">
        <f t="shared" si="26"/>
        <v>8</v>
      </c>
      <c r="J73" s="59">
        <f t="shared" si="27"/>
        <v>7</v>
      </c>
      <c r="K73" s="67">
        <f t="shared" si="28"/>
        <v>9</v>
      </c>
      <c r="L73" s="59">
        <f t="shared" si="29"/>
        <v>7</v>
      </c>
      <c r="M73" s="68">
        <f t="shared" si="30"/>
        <v>8.583333333333334</v>
      </c>
      <c r="N73" s="68">
        <f t="shared" si="31"/>
        <v>5</v>
      </c>
      <c r="O73" s="69">
        <f t="shared" si="32"/>
        <v>9.583333333333334</v>
      </c>
      <c r="P73" s="69">
        <f t="shared" si="33"/>
        <v>5</v>
      </c>
      <c r="Q73" s="65">
        <f t="shared" si="34"/>
        <v>30000</v>
      </c>
      <c r="R73" s="65">
        <f t="shared" si="35"/>
        <v>30000</v>
      </c>
      <c r="S73" s="70">
        <f t="shared" si="37"/>
        <v>0</v>
      </c>
      <c r="T73" s="71">
        <f t="shared" si="36"/>
        <v>0</v>
      </c>
    </row>
    <row r="74" spans="1:20" s="9" customFormat="1" ht="16.5">
      <c r="A74" s="64">
        <v>12</v>
      </c>
      <c r="B74" s="64" t="s">
        <v>266</v>
      </c>
      <c r="C74" s="64">
        <v>1</v>
      </c>
      <c r="D74" s="65">
        <v>35000</v>
      </c>
      <c r="E74" s="64">
        <v>8</v>
      </c>
      <c r="F74" s="64">
        <v>94</v>
      </c>
      <c r="G74" s="64">
        <v>5</v>
      </c>
      <c r="H74" s="66">
        <v>38503</v>
      </c>
      <c r="I74" s="67">
        <f t="shared" si="26"/>
        <v>8</v>
      </c>
      <c r="J74" s="59">
        <f t="shared" si="27"/>
        <v>8</v>
      </c>
      <c r="K74" s="67">
        <f t="shared" si="28"/>
        <v>9</v>
      </c>
      <c r="L74" s="59">
        <f t="shared" si="29"/>
        <v>8</v>
      </c>
      <c r="M74" s="68">
        <f t="shared" si="30"/>
        <v>8.666666666666666</v>
      </c>
      <c r="N74" s="68">
        <f t="shared" si="31"/>
        <v>8</v>
      </c>
      <c r="O74" s="69">
        <f t="shared" si="32"/>
        <v>9.666666666666666</v>
      </c>
      <c r="P74" s="69">
        <f t="shared" si="33"/>
        <v>8</v>
      </c>
      <c r="Q74" s="65">
        <f t="shared" si="34"/>
        <v>35000</v>
      </c>
      <c r="R74" s="65">
        <f t="shared" si="35"/>
        <v>35000</v>
      </c>
      <c r="S74" s="70">
        <f t="shared" si="37"/>
        <v>0</v>
      </c>
      <c r="T74" s="71">
        <f t="shared" si="36"/>
        <v>0</v>
      </c>
    </row>
    <row r="75" spans="1:20" s="9" customFormat="1" ht="16.5">
      <c r="A75" s="56">
        <v>13</v>
      </c>
      <c r="B75" s="64" t="s">
        <v>267</v>
      </c>
      <c r="C75" s="64">
        <v>1</v>
      </c>
      <c r="D75" s="65">
        <v>45000</v>
      </c>
      <c r="E75" s="64">
        <v>5</v>
      </c>
      <c r="F75" s="64">
        <v>94</v>
      </c>
      <c r="G75" s="64">
        <v>6</v>
      </c>
      <c r="H75" s="66">
        <v>38505</v>
      </c>
      <c r="I75" s="67">
        <f t="shared" si="26"/>
        <v>8</v>
      </c>
      <c r="J75" s="59">
        <f t="shared" si="27"/>
        <v>7</v>
      </c>
      <c r="K75" s="67">
        <f t="shared" si="28"/>
        <v>9</v>
      </c>
      <c r="L75" s="59">
        <f t="shared" si="29"/>
        <v>7</v>
      </c>
      <c r="M75" s="68">
        <f t="shared" si="30"/>
        <v>8.583333333333334</v>
      </c>
      <c r="N75" s="68">
        <f t="shared" si="31"/>
        <v>5</v>
      </c>
      <c r="O75" s="69">
        <f t="shared" si="32"/>
        <v>9.583333333333334</v>
      </c>
      <c r="P75" s="69">
        <f t="shared" si="33"/>
        <v>5</v>
      </c>
      <c r="Q75" s="65">
        <f t="shared" si="34"/>
        <v>45000</v>
      </c>
      <c r="R75" s="65">
        <f t="shared" si="35"/>
        <v>45000</v>
      </c>
      <c r="S75" s="70">
        <f t="shared" si="37"/>
        <v>0</v>
      </c>
      <c r="T75" s="71">
        <f t="shared" si="36"/>
        <v>0</v>
      </c>
    </row>
    <row r="76" spans="1:20" s="9" customFormat="1" ht="16.5">
      <c r="A76" s="64">
        <v>14</v>
      </c>
      <c r="B76" s="64" t="s">
        <v>268</v>
      </c>
      <c r="C76" s="64">
        <v>1</v>
      </c>
      <c r="D76" s="65">
        <v>10000</v>
      </c>
      <c r="E76" s="64">
        <v>8</v>
      </c>
      <c r="F76" s="64">
        <v>94</v>
      </c>
      <c r="G76" s="64">
        <v>6</v>
      </c>
      <c r="H76" s="66">
        <v>38505</v>
      </c>
      <c r="I76" s="67">
        <f t="shared" si="26"/>
        <v>8</v>
      </c>
      <c r="J76" s="59">
        <f t="shared" si="27"/>
        <v>7</v>
      </c>
      <c r="K76" s="67">
        <f t="shared" si="28"/>
        <v>9</v>
      </c>
      <c r="L76" s="59">
        <f t="shared" si="29"/>
        <v>7</v>
      </c>
      <c r="M76" s="68">
        <f t="shared" si="30"/>
        <v>8.583333333333334</v>
      </c>
      <c r="N76" s="68">
        <f t="shared" si="31"/>
        <v>8</v>
      </c>
      <c r="O76" s="69">
        <f t="shared" si="32"/>
        <v>9.583333333333334</v>
      </c>
      <c r="P76" s="69">
        <f t="shared" si="33"/>
        <v>8</v>
      </c>
      <c r="Q76" s="65">
        <f t="shared" si="34"/>
        <v>10000</v>
      </c>
      <c r="R76" s="65">
        <f t="shared" si="35"/>
        <v>10000</v>
      </c>
      <c r="S76" s="70">
        <f t="shared" si="37"/>
        <v>0</v>
      </c>
      <c r="T76" s="71">
        <f t="shared" si="36"/>
        <v>0</v>
      </c>
    </row>
    <row r="77" spans="1:20" s="9" customFormat="1" ht="16.5">
      <c r="A77" s="56">
        <v>15</v>
      </c>
      <c r="B77" s="64" t="s">
        <v>268</v>
      </c>
      <c r="C77" s="64">
        <v>1</v>
      </c>
      <c r="D77" s="65">
        <v>11000</v>
      </c>
      <c r="E77" s="64">
        <v>8</v>
      </c>
      <c r="F77" s="64">
        <v>94</v>
      </c>
      <c r="G77" s="64">
        <v>6</v>
      </c>
      <c r="H77" s="66">
        <v>38505</v>
      </c>
      <c r="I77" s="67">
        <f t="shared" si="26"/>
        <v>8</v>
      </c>
      <c r="J77" s="59">
        <f t="shared" si="27"/>
        <v>7</v>
      </c>
      <c r="K77" s="67">
        <f t="shared" si="28"/>
        <v>9</v>
      </c>
      <c r="L77" s="59">
        <f t="shared" si="29"/>
        <v>7</v>
      </c>
      <c r="M77" s="68">
        <f t="shared" si="30"/>
        <v>8.583333333333334</v>
      </c>
      <c r="N77" s="68">
        <f t="shared" si="31"/>
        <v>8</v>
      </c>
      <c r="O77" s="69">
        <f t="shared" si="32"/>
        <v>9.583333333333334</v>
      </c>
      <c r="P77" s="69">
        <f t="shared" si="33"/>
        <v>8</v>
      </c>
      <c r="Q77" s="65">
        <f t="shared" si="34"/>
        <v>11000</v>
      </c>
      <c r="R77" s="65">
        <f t="shared" si="35"/>
        <v>11000</v>
      </c>
      <c r="S77" s="70">
        <f t="shared" si="37"/>
        <v>0</v>
      </c>
      <c r="T77" s="71">
        <f t="shared" si="36"/>
        <v>0</v>
      </c>
    </row>
    <row r="78" spans="1:20" s="9" customFormat="1" ht="16.5">
      <c r="A78" s="64">
        <v>16</v>
      </c>
      <c r="B78" s="64" t="s">
        <v>268</v>
      </c>
      <c r="C78" s="64">
        <v>1</v>
      </c>
      <c r="D78" s="65">
        <v>10000</v>
      </c>
      <c r="E78" s="64">
        <v>8</v>
      </c>
      <c r="F78" s="64">
        <v>94</v>
      </c>
      <c r="G78" s="64">
        <v>6</v>
      </c>
      <c r="H78" s="66">
        <v>38505</v>
      </c>
      <c r="I78" s="67">
        <f t="shared" si="26"/>
        <v>8</v>
      </c>
      <c r="J78" s="59">
        <f t="shared" si="27"/>
        <v>7</v>
      </c>
      <c r="K78" s="67">
        <f t="shared" si="28"/>
        <v>9</v>
      </c>
      <c r="L78" s="59">
        <f t="shared" si="29"/>
        <v>7</v>
      </c>
      <c r="M78" s="68">
        <f t="shared" si="30"/>
        <v>8.583333333333334</v>
      </c>
      <c r="N78" s="68">
        <f t="shared" si="31"/>
        <v>8</v>
      </c>
      <c r="O78" s="69">
        <f t="shared" si="32"/>
        <v>9.583333333333334</v>
      </c>
      <c r="P78" s="69">
        <f t="shared" si="33"/>
        <v>8</v>
      </c>
      <c r="Q78" s="65">
        <f t="shared" si="34"/>
        <v>10000</v>
      </c>
      <c r="R78" s="65">
        <f t="shared" si="35"/>
        <v>10000</v>
      </c>
      <c r="S78" s="70">
        <f t="shared" si="37"/>
        <v>0</v>
      </c>
      <c r="T78" s="71">
        <f t="shared" si="36"/>
        <v>0</v>
      </c>
    </row>
    <row r="79" spans="1:20" s="9" customFormat="1" ht="16.5">
      <c r="A79" s="56">
        <v>17</v>
      </c>
      <c r="B79" s="64" t="s">
        <v>269</v>
      </c>
      <c r="C79" s="64">
        <v>1</v>
      </c>
      <c r="D79" s="65">
        <v>25000</v>
      </c>
      <c r="E79" s="64">
        <v>3</v>
      </c>
      <c r="F79" s="64">
        <v>94</v>
      </c>
      <c r="G79" s="64">
        <v>6</v>
      </c>
      <c r="H79" s="66">
        <v>38505</v>
      </c>
      <c r="I79" s="67">
        <f t="shared" si="26"/>
        <v>8</v>
      </c>
      <c r="J79" s="59">
        <f t="shared" si="27"/>
        <v>7</v>
      </c>
      <c r="K79" s="67">
        <f t="shared" si="28"/>
        <v>9</v>
      </c>
      <c r="L79" s="59">
        <f t="shared" si="29"/>
        <v>7</v>
      </c>
      <c r="M79" s="68">
        <f t="shared" si="30"/>
        <v>8.583333333333334</v>
      </c>
      <c r="N79" s="68">
        <f t="shared" si="31"/>
        <v>3</v>
      </c>
      <c r="O79" s="69">
        <f t="shared" si="32"/>
        <v>9.583333333333334</v>
      </c>
      <c r="P79" s="69">
        <f t="shared" si="33"/>
        <v>3</v>
      </c>
      <c r="Q79" s="65">
        <f t="shared" si="34"/>
        <v>25000</v>
      </c>
      <c r="R79" s="65">
        <f t="shared" si="35"/>
        <v>25000</v>
      </c>
      <c r="S79" s="70">
        <f t="shared" si="37"/>
        <v>0</v>
      </c>
      <c r="T79" s="71">
        <f t="shared" si="36"/>
        <v>0</v>
      </c>
    </row>
    <row r="80" spans="1:20" s="9" customFormat="1" ht="16.5">
      <c r="A80" s="64">
        <v>18</v>
      </c>
      <c r="B80" s="64" t="s">
        <v>269</v>
      </c>
      <c r="C80" s="64">
        <v>1</v>
      </c>
      <c r="D80" s="65">
        <v>10000</v>
      </c>
      <c r="E80" s="64">
        <v>3</v>
      </c>
      <c r="F80" s="64">
        <v>94</v>
      </c>
      <c r="G80" s="64">
        <v>6</v>
      </c>
      <c r="H80" s="66">
        <v>38505</v>
      </c>
      <c r="I80" s="67">
        <f t="shared" si="26"/>
        <v>8</v>
      </c>
      <c r="J80" s="59">
        <f t="shared" si="27"/>
        <v>7</v>
      </c>
      <c r="K80" s="67">
        <f t="shared" si="28"/>
        <v>9</v>
      </c>
      <c r="L80" s="59">
        <f t="shared" si="29"/>
        <v>7</v>
      </c>
      <c r="M80" s="68">
        <f t="shared" si="30"/>
        <v>8.583333333333334</v>
      </c>
      <c r="N80" s="68">
        <f t="shared" si="31"/>
        <v>3</v>
      </c>
      <c r="O80" s="69">
        <f t="shared" si="32"/>
        <v>9.583333333333334</v>
      </c>
      <c r="P80" s="69">
        <f t="shared" si="33"/>
        <v>3</v>
      </c>
      <c r="Q80" s="65">
        <f t="shared" si="34"/>
        <v>10000</v>
      </c>
      <c r="R80" s="65">
        <f t="shared" si="35"/>
        <v>10000</v>
      </c>
      <c r="S80" s="70">
        <f t="shared" si="37"/>
        <v>0</v>
      </c>
      <c r="T80" s="71">
        <f t="shared" si="36"/>
        <v>0</v>
      </c>
    </row>
    <row r="81" spans="1:20" s="9" customFormat="1" ht="16.5">
      <c r="A81" s="56">
        <v>19</v>
      </c>
      <c r="B81" s="64" t="s">
        <v>269</v>
      </c>
      <c r="C81" s="64">
        <v>1</v>
      </c>
      <c r="D81" s="65">
        <v>90000</v>
      </c>
      <c r="E81" s="64">
        <v>3</v>
      </c>
      <c r="F81" s="64">
        <v>94</v>
      </c>
      <c r="G81" s="64">
        <v>6</v>
      </c>
      <c r="H81" s="66">
        <v>38505</v>
      </c>
      <c r="I81" s="67">
        <f t="shared" si="26"/>
        <v>8</v>
      </c>
      <c r="J81" s="59">
        <f t="shared" si="27"/>
        <v>7</v>
      </c>
      <c r="K81" s="67">
        <f t="shared" si="28"/>
        <v>9</v>
      </c>
      <c r="L81" s="59">
        <f t="shared" si="29"/>
        <v>7</v>
      </c>
      <c r="M81" s="68">
        <f t="shared" si="30"/>
        <v>8.583333333333334</v>
      </c>
      <c r="N81" s="68">
        <f t="shared" si="31"/>
        <v>3</v>
      </c>
      <c r="O81" s="69">
        <f t="shared" si="32"/>
        <v>9.583333333333334</v>
      </c>
      <c r="P81" s="69">
        <f t="shared" si="33"/>
        <v>3</v>
      </c>
      <c r="Q81" s="65">
        <f t="shared" si="34"/>
        <v>90000</v>
      </c>
      <c r="R81" s="65">
        <f t="shared" si="35"/>
        <v>90000</v>
      </c>
      <c r="S81" s="70">
        <f t="shared" si="37"/>
        <v>0</v>
      </c>
      <c r="T81" s="71">
        <f t="shared" si="36"/>
        <v>0</v>
      </c>
    </row>
    <row r="82" spans="1:20" s="9" customFormat="1" ht="16.5">
      <c r="A82" s="64">
        <v>20</v>
      </c>
      <c r="B82" s="64" t="s">
        <v>270</v>
      </c>
      <c r="C82" s="64">
        <v>1</v>
      </c>
      <c r="D82" s="65">
        <v>23445</v>
      </c>
      <c r="E82" s="64">
        <v>3</v>
      </c>
      <c r="F82" s="64">
        <v>94</v>
      </c>
      <c r="G82" s="64">
        <v>5</v>
      </c>
      <c r="H82" s="66">
        <v>38503</v>
      </c>
      <c r="I82" s="67">
        <f t="shared" si="26"/>
        <v>8</v>
      </c>
      <c r="J82" s="59">
        <f t="shared" si="27"/>
        <v>8</v>
      </c>
      <c r="K82" s="67">
        <f t="shared" si="28"/>
        <v>9</v>
      </c>
      <c r="L82" s="59">
        <f t="shared" si="29"/>
        <v>8</v>
      </c>
      <c r="M82" s="68">
        <f t="shared" si="30"/>
        <v>8.666666666666666</v>
      </c>
      <c r="N82" s="68">
        <f t="shared" si="31"/>
        <v>3</v>
      </c>
      <c r="O82" s="69">
        <f t="shared" si="32"/>
        <v>9.666666666666666</v>
      </c>
      <c r="P82" s="69">
        <f t="shared" si="33"/>
        <v>3</v>
      </c>
      <c r="Q82" s="65">
        <f t="shared" si="34"/>
        <v>23445</v>
      </c>
      <c r="R82" s="65">
        <f t="shared" si="35"/>
        <v>23445</v>
      </c>
      <c r="S82" s="70">
        <f t="shared" si="37"/>
        <v>0</v>
      </c>
      <c r="T82" s="71">
        <f t="shared" si="36"/>
        <v>0</v>
      </c>
    </row>
    <row r="83" spans="1:20" s="9" customFormat="1" ht="16.5">
      <c r="A83" s="56">
        <v>21</v>
      </c>
      <c r="B83" s="64" t="s">
        <v>271</v>
      </c>
      <c r="C83" s="64">
        <v>1</v>
      </c>
      <c r="D83" s="65">
        <v>33000</v>
      </c>
      <c r="E83" s="64">
        <v>3</v>
      </c>
      <c r="F83" s="64">
        <v>94</v>
      </c>
      <c r="G83" s="64">
        <v>5</v>
      </c>
      <c r="H83" s="66">
        <v>38491</v>
      </c>
      <c r="I83" s="67">
        <f t="shared" si="26"/>
        <v>8</v>
      </c>
      <c r="J83" s="59">
        <f t="shared" si="27"/>
        <v>8</v>
      </c>
      <c r="K83" s="67">
        <f t="shared" si="28"/>
        <v>9</v>
      </c>
      <c r="L83" s="59">
        <f t="shared" si="29"/>
        <v>8</v>
      </c>
      <c r="M83" s="68">
        <f t="shared" si="30"/>
        <v>8.666666666666666</v>
      </c>
      <c r="N83" s="68">
        <f t="shared" si="31"/>
        <v>3</v>
      </c>
      <c r="O83" s="69">
        <f t="shared" si="32"/>
        <v>9.666666666666666</v>
      </c>
      <c r="P83" s="69">
        <f t="shared" si="33"/>
        <v>3</v>
      </c>
      <c r="Q83" s="65">
        <f t="shared" si="34"/>
        <v>33000</v>
      </c>
      <c r="R83" s="65">
        <f t="shared" si="35"/>
        <v>33000</v>
      </c>
      <c r="S83" s="70">
        <f t="shared" si="37"/>
        <v>0</v>
      </c>
      <c r="T83" s="71">
        <f t="shared" si="36"/>
        <v>0</v>
      </c>
    </row>
    <row r="84" spans="1:20" s="9" customFormat="1" ht="16.5">
      <c r="A84" s="64">
        <v>22</v>
      </c>
      <c r="B84" s="64" t="s">
        <v>272</v>
      </c>
      <c r="C84" s="64">
        <v>1</v>
      </c>
      <c r="D84" s="65">
        <v>90000</v>
      </c>
      <c r="E84" s="64">
        <v>6</v>
      </c>
      <c r="F84" s="64">
        <v>94</v>
      </c>
      <c r="G84" s="64">
        <v>6</v>
      </c>
      <c r="H84" s="66">
        <v>38505</v>
      </c>
      <c r="I84" s="67">
        <f t="shared" si="26"/>
        <v>8</v>
      </c>
      <c r="J84" s="59">
        <f t="shared" si="27"/>
        <v>7</v>
      </c>
      <c r="K84" s="67">
        <f t="shared" si="28"/>
        <v>9</v>
      </c>
      <c r="L84" s="59">
        <f t="shared" si="29"/>
        <v>7</v>
      </c>
      <c r="M84" s="68">
        <f t="shared" si="30"/>
        <v>8.583333333333334</v>
      </c>
      <c r="N84" s="68">
        <f t="shared" si="31"/>
        <v>6</v>
      </c>
      <c r="O84" s="69">
        <f t="shared" si="32"/>
        <v>9.583333333333334</v>
      </c>
      <c r="P84" s="69">
        <f t="shared" si="33"/>
        <v>6</v>
      </c>
      <c r="Q84" s="65">
        <f t="shared" si="34"/>
        <v>90000</v>
      </c>
      <c r="R84" s="65">
        <f t="shared" si="35"/>
        <v>90000</v>
      </c>
      <c r="S84" s="70">
        <f t="shared" si="37"/>
        <v>0</v>
      </c>
      <c r="T84" s="71">
        <f t="shared" si="36"/>
        <v>0</v>
      </c>
    </row>
    <row r="85" spans="1:20" s="9" customFormat="1" ht="16.5">
      <c r="A85" s="56">
        <v>23</v>
      </c>
      <c r="B85" s="64" t="s">
        <v>273</v>
      </c>
      <c r="C85" s="64">
        <v>1</v>
      </c>
      <c r="D85" s="65">
        <v>160000</v>
      </c>
      <c r="E85" s="64">
        <v>5</v>
      </c>
      <c r="F85" s="64">
        <v>94</v>
      </c>
      <c r="G85" s="64">
        <v>6</v>
      </c>
      <c r="H85" s="66">
        <v>38505</v>
      </c>
      <c r="I85" s="67">
        <f t="shared" si="26"/>
        <v>8</v>
      </c>
      <c r="J85" s="59">
        <f t="shared" si="27"/>
        <v>7</v>
      </c>
      <c r="K85" s="67">
        <f t="shared" si="28"/>
        <v>9</v>
      </c>
      <c r="L85" s="59">
        <f t="shared" si="29"/>
        <v>7</v>
      </c>
      <c r="M85" s="68">
        <f t="shared" si="30"/>
        <v>8.583333333333334</v>
      </c>
      <c r="N85" s="68">
        <f t="shared" si="31"/>
        <v>5</v>
      </c>
      <c r="O85" s="69">
        <f t="shared" si="32"/>
        <v>9.583333333333334</v>
      </c>
      <c r="P85" s="69">
        <f t="shared" si="33"/>
        <v>5</v>
      </c>
      <c r="Q85" s="65">
        <f t="shared" si="34"/>
        <v>160000</v>
      </c>
      <c r="R85" s="65">
        <f t="shared" si="35"/>
        <v>160000</v>
      </c>
      <c r="S85" s="70">
        <f t="shared" si="37"/>
        <v>0</v>
      </c>
      <c r="T85" s="71">
        <f t="shared" si="36"/>
        <v>0</v>
      </c>
    </row>
    <row r="86" spans="1:20" s="9" customFormat="1" ht="16.5">
      <c r="A86" s="64">
        <v>24</v>
      </c>
      <c r="B86" s="64" t="s">
        <v>274</v>
      </c>
      <c r="C86" s="64">
        <v>1</v>
      </c>
      <c r="D86" s="65">
        <v>30000</v>
      </c>
      <c r="E86" s="64">
        <v>5</v>
      </c>
      <c r="F86" s="64">
        <v>94</v>
      </c>
      <c r="G86" s="64">
        <v>6</v>
      </c>
      <c r="H86" s="66">
        <v>38505</v>
      </c>
      <c r="I86" s="67">
        <f t="shared" si="26"/>
        <v>8</v>
      </c>
      <c r="J86" s="59">
        <f t="shared" si="27"/>
        <v>7</v>
      </c>
      <c r="K86" s="67">
        <f t="shared" si="28"/>
        <v>9</v>
      </c>
      <c r="L86" s="59">
        <f t="shared" si="29"/>
        <v>7</v>
      </c>
      <c r="M86" s="68">
        <f t="shared" si="30"/>
        <v>8.583333333333334</v>
      </c>
      <c r="N86" s="68">
        <f t="shared" si="31"/>
        <v>5</v>
      </c>
      <c r="O86" s="69">
        <f t="shared" si="32"/>
        <v>9.583333333333334</v>
      </c>
      <c r="P86" s="69">
        <f t="shared" si="33"/>
        <v>5</v>
      </c>
      <c r="Q86" s="65">
        <f t="shared" si="34"/>
        <v>30000</v>
      </c>
      <c r="R86" s="65">
        <f t="shared" si="35"/>
        <v>30000</v>
      </c>
      <c r="S86" s="70">
        <f t="shared" si="37"/>
        <v>0</v>
      </c>
      <c r="T86" s="71">
        <f t="shared" si="36"/>
        <v>0</v>
      </c>
    </row>
    <row r="87" spans="1:20" s="9" customFormat="1" ht="16.5">
      <c r="A87" s="56">
        <v>25</v>
      </c>
      <c r="B87" s="64" t="s">
        <v>275</v>
      </c>
      <c r="C87" s="64">
        <v>1</v>
      </c>
      <c r="D87" s="65">
        <v>16000</v>
      </c>
      <c r="E87" s="64">
        <v>10</v>
      </c>
      <c r="F87" s="64">
        <v>94</v>
      </c>
      <c r="G87" s="64">
        <v>6</v>
      </c>
      <c r="H87" s="66">
        <v>38505</v>
      </c>
      <c r="I87" s="67">
        <f t="shared" si="26"/>
        <v>8</v>
      </c>
      <c r="J87" s="59">
        <f t="shared" si="27"/>
        <v>7</v>
      </c>
      <c r="K87" s="67">
        <f t="shared" si="28"/>
        <v>9</v>
      </c>
      <c r="L87" s="59">
        <f t="shared" si="29"/>
        <v>7</v>
      </c>
      <c r="M87" s="68">
        <f t="shared" si="30"/>
        <v>8.583333333333334</v>
      </c>
      <c r="N87" s="68">
        <v>9.58</v>
      </c>
      <c r="O87" s="69">
        <f t="shared" si="32"/>
        <v>9.583333333333334</v>
      </c>
      <c r="P87" s="69">
        <f>IF(O87&gt;E87,E87,O87)</f>
        <v>9.583333333333334</v>
      </c>
      <c r="Q87" s="65">
        <f>(D87/E87)*N87+672</f>
        <v>16000</v>
      </c>
      <c r="R87" s="65">
        <f>(D87/E87)*P87+667</f>
        <v>16000.333333333334</v>
      </c>
      <c r="S87" s="70">
        <f t="shared" si="37"/>
        <v>0.33333333333393966</v>
      </c>
      <c r="T87" s="71">
        <f>D87-Q87</f>
        <v>0</v>
      </c>
    </row>
    <row r="88" spans="1:20" s="9" customFormat="1" ht="16.5">
      <c r="A88" s="64">
        <v>26</v>
      </c>
      <c r="B88" s="64" t="s">
        <v>276</v>
      </c>
      <c r="C88" s="64">
        <v>1</v>
      </c>
      <c r="D88" s="65">
        <v>17500</v>
      </c>
      <c r="E88" s="64">
        <v>5</v>
      </c>
      <c r="F88" s="64">
        <v>94</v>
      </c>
      <c r="G88" s="64">
        <v>5</v>
      </c>
      <c r="H88" s="66">
        <v>38503</v>
      </c>
      <c r="I88" s="67">
        <f t="shared" si="26"/>
        <v>8</v>
      </c>
      <c r="J88" s="59">
        <f t="shared" si="27"/>
        <v>8</v>
      </c>
      <c r="K88" s="67">
        <f t="shared" si="28"/>
        <v>9</v>
      </c>
      <c r="L88" s="59">
        <f t="shared" si="29"/>
        <v>8</v>
      </c>
      <c r="M88" s="68">
        <f t="shared" si="30"/>
        <v>8.666666666666666</v>
      </c>
      <c r="N88" s="68">
        <f t="shared" si="31"/>
        <v>5</v>
      </c>
      <c r="O88" s="69">
        <f t="shared" si="32"/>
        <v>9.666666666666666</v>
      </c>
      <c r="P88" s="69">
        <f t="shared" si="33"/>
        <v>5</v>
      </c>
      <c r="Q88" s="65">
        <f t="shared" si="34"/>
        <v>17500</v>
      </c>
      <c r="R88" s="65">
        <f t="shared" si="35"/>
        <v>17500</v>
      </c>
      <c r="S88" s="70">
        <f t="shared" si="37"/>
        <v>0</v>
      </c>
      <c r="T88" s="71">
        <f t="shared" si="36"/>
        <v>0</v>
      </c>
    </row>
    <row r="89" spans="1:20" s="9" customFormat="1" ht="16.5">
      <c r="A89" s="56">
        <v>27</v>
      </c>
      <c r="B89" s="64" t="s">
        <v>276</v>
      </c>
      <c r="C89" s="64">
        <v>1</v>
      </c>
      <c r="D89" s="65">
        <v>17500</v>
      </c>
      <c r="E89" s="64">
        <v>5</v>
      </c>
      <c r="F89" s="64">
        <v>94</v>
      </c>
      <c r="G89" s="64">
        <v>5</v>
      </c>
      <c r="H89" s="66">
        <v>38503</v>
      </c>
      <c r="I89" s="67">
        <f t="shared" si="26"/>
        <v>8</v>
      </c>
      <c r="J89" s="59">
        <f t="shared" si="27"/>
        <v>8</v>
      </c>
      <c r="K89" s="67">
        <f t="shared" si="28"/>
        <v>9</v>
      </c>
      <c r="L89" s="59">
        <f t="shared" si="29"/>
        <v>8</v>
      </c>
      <c r="M89" s="68">
        <f t="shared" si="30"/>
        <v>8.666666666666666</v>
      </c>
      <c r="N89" s="68">
        <f t="shared" si="31"/>
        <v>5</v>
      </c>
      <c r="O89" s="69">
        <f t="shared" si="32"/>
        <v>9.666666666666666</v>
      </c>
      <c r="P89" s="69">
        <f t="shared" si="33"/>
        <v>5</v>
      </c>
      <c r="Q89" s="65">
        <f t="shared" si="34"/>
        <v>17500</v>
      </c>
      <c r="R89" s="65">
        <f t="shared" si="35"/>
        <v>17500</v>
      </c>
      <c r="S89" s="70">
        <f t="shared" si="37"/>
        <v>0</v>
      </c>
      <c r="T89" s="71">
        <f t="shared" si="36"/>
        <v>0</v>
      </c>
    </row>
    <row r="90" spans="1:20" s="9" customFormat="1" ht="16.5">
      <c r="A90" s="64">
        <v>28</v>
      </c>
      <c r="B90" s="64" t="s">
        <v>276</v>
      </c>
      <c r="C90" s="64">
        <v>1</v>
      </c>
      <c r="D90" s="65">
        <v>17500</v>
      </c>
      <c r="E90" s="64">
        <v>5</v>
      </c>
      <c r="F90" s="64">
        <v>94</v>
      </c>
      <c r="G90" s="64">
        <v>5</v>
      </c>
      <c r="H90" s="66">
        <v>38503</v>
      </c>
      <c r="I90" s="67">
        <f t="shared" si="26"/>
        <v>8</v>
      </c>
      <c r="J90" s="59">
        <f t="shared" si="27"/>
        <v>8</v>
      </c>
      <c r="K90" s="67">
        <f t="shared" si="28"/>
        <v>9</v>
      </c>
      <c r="L90" s="59">
        <f t="shared" si="29"/>
        <v>8</v>
      </c>
      <c r="M90" s="68">
        <f t="shared" si="30"/>
        <v>8.666666666666666</v>
      </c>
      <c r="N90" s="68">
        <f t="shared" si="31"/>
        <v>5</v>
      </c>
      <c r="O90" s="69">
        <f t="shared" si="32"/>
        <v>9.666666666666666</v>
      </c>
      <c r="P90" s="69">
        <f t="shared" si="33"/>
        <v>5</v>
      </c>
      <c r="Q90" s="65">
        <f t="shared" si="34"/>
        <v>17500</v>
      </c>
      <c r="R90" s="65">
        <f t="shared" si="35"/>
        <v>17500</v>
      </c>
      <c r="S90" s="70">
        <f t="shared" si="37"/>
        <v>0</v>
      </c>
      <c r="T90" s="71">
        <f t="shared" si="36"/>
        <v>0</v>
      </c>
    </row>
    <row r="91" spans="1:20" s="9" customFormat="1" ht="16.5">
      <c r="A91" s="56">
        <v>29</v>
      </c>
      <c r="B91" s="64" t="s">
        <v>276</v>
      </c>
      <c r="C91" s="64">
        <v>1</v>
      </c>
      <c r="D91" s="65">
        <v>17500</v>
      </c>
      <c r="E91" s="64">
        <v>5</v>
      </c>
      <c r="F91" s="64">
        <v>94</v>
      </c>
      <c r="G91" s="64">
        <v>5</v>
      </c>
      <c r="H91" s="66">
        <v>38503</v>
      </c>
      <c r="I91" s="67">
        <f t="shared" si="26"/>
        <v>8</v>
      </c>
      <c r="J91" s="59">
        <f t="shared" si="27"/>
        <v>8</v>
      </c>
      <c r="K91" s="67">
        <f t="shared" si="28"/>
        <v>9</v>
      </c>
      <c r="L91" s="59">
        <f t="shared" si="29"/>
        <v>8</v>
      </c>
      <c r="M91" s="68">
        <f t="shared" si="30"/>
        <v>8.666666666666666</v>
      </c>
      <c r="N91" s="68">
        <f t="shared" si="31"/>
        <v>5</v>
      </c>
      <c r="O91" s="69">
        <f t="shared" si="32"/>
        <v>9.666666666666666</v>
      </c>
      <c r="P91" s="69">
        <f t="shared" si="33"/>
        <v>5</v>
      </c>
      <c r="Q91" s="65">
        <f t="shared" si="34"/>
        <v>17500</v>
      </c>
      <c r="R91" s="65">
        <f t="shared" si="35"/>
        <v>17500</v>
      </c>
      <c r="S91" s="70">
        <f t="shared" si="37"/>
        <v>0</v>
      </c>
      <c r="T91" s="71">
        <f t="shared" si="36"/>
        <v>0</v>
      </c>
    </row>
    <row r="92" spans="1:20" s="9" customFormat="1" ht="16.5">
      <c r="A92" s="64">
        <v>30</v>
      </c>
      <c r="B92" s="64" t="s">
        <v>276</v>
      </c>
      <c r="C92" s="64">
        <v>1</v>
      </c>
      <c r="D92" s="65">
        <v>17500</v>
      </c>
      <c r="E92" s="64">
        <v>5</v>
      </c>
      <c r="F92" s="64">
        <v>94</v>
      </c>
      <c r="G92" s="64">
        <v>5</v>
      </c>
      <c r="H92" s="66">
        <v>38503</v>
      </c>
      <c r="I92" s="67">
        <f t="shared" si="26"/>
        <v>8</v>
      </c>
      <c r="J92" s="59">
        <f t="shared" si="27"/>
        <v>8</v>
      </c>
      <c r="K92" s="67">
        <f t="shared" si="28"/>
        <v>9</v>
      </c>
      <c r="L92" s="59">
        <f t="shared" si="29"/>
        <v>8</v>
      </c>
      <c r="M92" s="68">
        <f t="shared" si="30"/>
        <v>8.666666666666666</v>
      </c>
      <c r="N92" s="68">
        <f t="shared" si="31"/>
        <v>5</v>
      </c>
      <c r="O92" s="69">
        <f t="shared" si="32"/>
        <v>9.666666666666666</v>
      </c>
      <c r="P92" s="69">
        <f t="shared" si="33"/>
        <v>5</v>
      </c>
      <c r="Q92" s="65">
        <f t="shared" si="34"/>
        <v>17500</v>
      </c>
      <c r="R92" s="65">
        <f t="shared" si="35"/>
        <v>17500</v>
      </c>
      <c r="S92" s="70">
        <f t="shared" si="37"/>
        <v>0</v>
      </c>
      <c r="T92" s="71">
        <f t="shared" si="36"/>
        <v>0</v>
      </c>
    </row>
    <row r="93" spans="1:20" s="9" customFormat="1" ht="16.5">
      <c r="A93" s="56">
        <v>31</v>
      </c>
      <c r="B93" s="64" t="s">
        <v>277</v>
      </c>
      <c r="C93" s="64">
        <v>1</v>
      </c>
      <c r="D93" s="65">
        <v>12000</v>
      </c>
      <c r="E93" s="64">
        <v>5</v>
      </c>
      <c r="F93" s="64">
        <v>94</v>
      </c>
      <c r="G93" s="64">
        <v>5</v>
      </c>
      <c r="H93" s="66">
        <v>38491</v>
      </c>
      <c r="I93" s="67">
        <f t="shared" si="26"/>
        <v>8</v>
      </c>
      <c r="J93" s="59">
        <f t="shared" si="27"/>
        <v>8</v>
      </c>
      <c r="K93" s="67">
        <f t="shared" si="28"/>
        <v>9</v>
      </c>
      <c r="L93" s="59">
        <f t="shared" si="29"/>
        <v>8</v>
      </c>
      <c r="M93" s="68">
        <f t="shared" si="30"/>
        <v>8.666666666666666</v>
      </c>
      <c r="N93" s="68">
        <f t="shared" si="31"/>
        <v>5</v>
      </c>
      <c r="O93" s="69">
        <f t="shared" si="32"/>
        <v>9.666666666666666</v>
      </c>
      <c r="P93" s="69">
        <f t="shared" si="33"/>
        <v>5</v>
      </c>
      <c r="Q93" s="65">
        <f t="shared" si="34"/>
        <v>12000</v>
      </c>
      <c r="R93" s="65">
        <f t="shared" si="35"/>
        <v>12000</v>
      </c>
      <c r="S93" s="70">
        <f t="shared" si="37"/>
        <v>0</v>
      </c>
      <c r="T93" s="71">
        <f t="shared" si="36"/>
        <v>0</v>
      </c>
    </row>
    <row r="94" spans="1:20" s="9" customFormat="1" ht="16.5">
      <c r="A94" s="64">
        <v>32</v>
      </c>
      <c r="B94" s="64" t="s">
        <v>278</v>
      </c>
      <c r="C94" s="64">
        <v>1</v>
      </c>
      <c r="D94" s="65">
        <v>70000</v>
      </c>
      <c r="E94" s="64">
        <v>5</v>
      </c>
      <c r="F94" s="64">
        <v>94</v>
      </c>
      <c r="G94" s="64">
        <v>6</v>
      </c>
      <c r="H94" s="66">
        <v>38505</v>
      </c>
      <c r="I94" s="67">
        <f t="shared" si="26"/>
        <v>8</v>
      </c>
      <c r="J94" s="59">
        <f t="shared" si="27"/>
        <v>7</v>
      </c>
      <c r="K94" s="67">
        <f t="shared" si="28"/>
        <v>9</v>
      </c>
      <c r="L94" s="59">
        <f t="shared" si="29"/>
        <v>7</v>
      </c>
      <c r="M94" s="68">
        <f t="shared" si="30"/>
        <v>8.583333333333334</v>
      </c>
      <c r="N94" s="68">
        <f t="shared" si="31"/>
        <v>5</v>
      </c>
      <c r="O94" s="69">
        <f t="shared" si="32"/>
        <v>9.583333333333334</v>
      </c>
      <c r="P94" s="69">
        <f t="shared" si="33"/>
        <v>5</v>
      </c>
      <c r="Q94" s="65">
        <f t="shared" si="34"/>
        <v>70000</v>
      </c>
      <c r="R94" s="65">
        <f t="shared" si="35"/>
        <v>70000</v>
      </c>
      <c r="S94" s="70">
        <f t="shared" si="37"/>
        <v>0</v>
      </c>
      <c r="T94" s="71">
        <f t="shared" si="36"/>
        <v>0</v>
      </c>
    </row>
    <row r="95" spans="1:20" s="9" customFormat="1" ht="17.25" thickBot="1">
      <c r="A95" s="87">
        <v>33</v>
      </c>
      <c r="B95" s="72" t="s">
        <v>278</v>
      </c>
      <c r="C95" s="72">
        <v>1</v>
      </c>
      <c r="D95" s="45">
        <v>70000</v>
      </c>
      <c r="E95" s="72">
        <v>5</v>
      </c>
      <c r="F95" s="72">
        <v>94</v>
      </c>
      <c r="G95" s="72">
        <v>6</v>
      </c>
      <c r="H95" s="73">
        <v>38505</v>
      </c>
      <c r="I95" s="74">
        <f t="shared" si="26"/>
        <v>8</v>
      </c>
      <c r="J95" s="59">
        <f t="shared" si="27"/>
        <v>7</v>
      </c>
      <c r="K95" s="74">
        <f t="shared" si="28"/>
        <v>9</v>
      </c>
      <c r="L95" s="59">
        <f t="shared" si="29"/>
        <v>7</v>
      </c>
      <c r="M95" s="75">
        <f t="shared" si="30"/>
        <v>8.583333333333334</v>
      </c>
      <c r="N95" s="75">
        <f t="shared" si="31"/>
        <v>5</v>
      </c>
      <c r="O95" s="76">
        <f t="shared" si="32"/>
        <v>9.583333333333334</v>
      </c>
      <c r="P95" s="76">
        <f t="shared" si="33"/>
        <v>5</v>
      </c>
      <c r="Q95" s="45">
        <f t="shared" si="34"/>
        <v>70000</v>
      </c>
      <c r="R95" s="45">
        <f t="shared" si="35"/>
        <v>70000</v>
      </c>
      <c r="S95" s="77">
        <f t="shared" si="37"/>
        <v>0</v>
      </c>
      <c r="T95" s="78">
        <f t="shared" si="36"/>
        <v>0</v>
      </c>
    </row>
    <row r="96" spans="1:21" ht="24.75" customHeight="1" thickBot="1">
      <c r="A96" s="913" t="s">
        <v>279</v>
      </c>
      <c r="B96" s="913"/>
      <c r="C96" s="101"/>
      <c r="D96" s="108">
        <f>SUM(D97:D100)</f>
        <v>3574184</v>
      </c>
      <c r="E96" s="102"/>
      <c r="F96" s="102"/>
      <c r="G96" s="102"/>
      <c r="H96" s="103"/>
      <c r="I96" s="102"/>
      <c r="J96" s="102"/>
      <c r="K96" s="102"/>
      <c r="L96" s="102"/>
      <c r="M96" s="104"/>
      <c r="N96" s="104"/>
      <c r="O96" s="105"/>
      <c r="P96" s="105"/>
      <c r="Q96" s="106">
        <f>SUM(Q97:Q98)</f>
        <v>353945.76666666666</v>
      </c>
      <c r="R96" s="106">
        <f>SUM(R97:R100)</f>
        <v>438793.27777777775</v>
      </c>
      <c r="S96" s="107">
        <f>SUM(S97:S100)</f>
        <v>59569.73333333336</v>
      </c>
      <c r="T96" s="106">
        <f>SUM(T97:T98)</f>
        <v>2120238.2333333334</v>
      </c>
      <c r="U96" s="111">
        <f>SUM(D100)</f>
        <v>500000</v>
      </c>
    </row>
    <row r="97" spans="1:20" ht="39.75" customHeight="1">
      <c r="A97" s="97">
        <v>1</v>
      </c>
      <c r="B97" s="98" t="s">
        <v>280</v>
      </c>
      <c r="C97" s="97">
        <v>1</v>
      </c>
      <c r="D97" s="57">
        <v>2320000</v>
      </c>
      <c r="E97" s="97">
        <v>60</v>
      </c>
      <c r="F97" s="99">
        <v>94</v>
      </c>
      <c r="G97" s="99">
        <v>6</v>
      </c>
      <c r="H97" s="58">
        <v>38519</v>
      </c>
      <c r="I97" s="59">
        <f>$I$2-F97</f>
        <v>8</v>
      </c>
      <c r="J97" s="59">
        <f>$J$2-G97+1</f>
        <v>7</v>
      </c>
      <c r="K97" s="59">
        <f>$K$2-F97</f>
        <v>9</v>
      </c>
      <c r="L97" s="59">
        <f>$L$2-G97+1</f>
        <v>7</v>
      </c>
      <c r="M97" s="60">
        <f>I97+J97/12</f>
        <v>8.583333333333334</v>
      </c>
      <c r="N97" s="60">
        <f>IF(M97&gt;E97,E97,M97)</f>
        <v>8.583333333333334</v>
      </c>
      <c r="O97" s="61">
        <f>K97+L97/12</f>
        <v>9.583333333333334</v>
      </c>
      <c r="P97" s="61">
        <f>IF(O97&gt;E97,E97,O97)</f>
        <v>9.583333333333334</v>
      </c>
      <c r="Q97" s="57">
        <f>(D97/E97)*N97</f>
        <v>331888.8888888889</v>
      </c>
      <c r="R97" s="57">
        <f>(D97/E97)*P97</f>
        <v>370555.55555555556</v>
      </c>
      <c r="S97" s="62">
        <f>R97-Q97</f>
        <v>38666.666666666686</v>
      </c>
      <c r="T97" s="100">
        <f>D97-Q97</f>
        <v>1988111.111111111</v>
      </c>
    </row>
    <row r="98" spans="1:21" ht="39.75" customHeight="1">
      <c r="A98" s="85">
        <v>2</v>
      </c>
      <c r="B98" s="86" t="s">
        <v>280</v>
      </c>
      <c r="C98" s="36">
        <v>1</v>
      </c>
      <c r="D98" s="65">
        <v>154184</v>
      </c>
      <c r="E98" s="85">
        <v>60</v>
      </c>
      <c r="F98" s="36">
        <v>94</v>
      </c>
      <c r="G98" s="36">
        <v>6</v>
      </c>
      <c r="H98" s="66">
        <v>38519</v>
      </c>
      <c r="I98" s="67">
        <f>$I$2-F98</f>
        <v>8</v>
      </c>
      <c r="J98" s="67">
        <f>$J$2-G98+1</f>
        <v>7</v>
      </c>
      <c r="K98" s="67">
        <f>$K$2-F98</f>
        <v>9</v>
      </c>
      <c r="L98" s="59">
        <f>$L$2-G98+1</f>
        <v>7</v>
      </c>
      <c r="M98" s="68">
        <f>I98+J98/12</f>
        <v>8.583333333333334</v>
      </c>
      <c r="N98" s="68">
        <f>IF(M98&gt;E98,E98,M98)</f>
        <v>8.583333333333334</v>
      </c>
      <c r="O98" s="69">
        <f>K98+L98/12</f>
        <v>9.583333333333334</v>
      </c>
      <c r="P98" s="69">
        <f>IF(O98&gt;E98,E98,O98)</f>
        <v>9.583333333333334</v>
      </c>
      <c r="Q98" s="65">
        <f>(D98/E98)*N98</f>
        <v>22056.877777777776</v>
      </c>
      <c r="R98" s="65">
        <f>(D98/E98)*P98</f>
        <v>24626.61111111111</v>
      </c>
      <c r="S98" s="70">
        <f>R98-Q98</f>
        <v>2569.7333333333336</v>
      </c>
      <c r="T98" s="71">
        <f>D98-Q98</f>
        <v>132127.1222222222</v>
      </c>
      <c r="U98" s="112"/>
    </row>
    <row r="99" spans="1:20" s="164" customFormat="1" ht="35.25">
      <c r="A99" s="151">
        <v>3</v>
      </c>
      <c r="B99" s="161" t="s">
        <v>431</v>
      </c>
      <c r="C99" s="162">
        <v>6</v>
      </c>
      <c r="D99" s="152">
        <v>600000</v>
      </c>
      <c r="E99" s="151">
        <v>60</v>
      </c>
      <c r="F99" s="162">
        <v>101</v>
      </c>
      <c r="G99" s="162">
        <v>3</v>
      </c>
      <c r="H99" s="153">
        <v>40969</v>
      </c>
      <c r="I99" s="154">
        <f>$I$2-F99</f>
        <v>1</v>
      </c>
      <c r="J99" s="154">
        <f>$J$2-G99+1</f>
        <v>10</v>
      </c>
      <c r="K99" s="154">
        <f>$K$2-F99</f>
        <v>2</v>
      </c>
      <c r="L99" s="155">
        <f>$L$2-G99+1</f>
        <v>10</v>
      </c>
      <c r="M99" s="165">
        <f>I99+J99/12</f>
        <v>1.8333333333333335</v>
      </c>
      <c r="N99" s="165">
        <f>IF(M99&gt;E99,E99,M99)</f>
        <v>1.8333333333333335</v>
      </c>
      <c r="O99" s="157">
        <f>K99+L99/12</f>
        <v>2.8333333333333335</v>
      </c>
      <c r="P99" s="157">
        <f>IF(O99&gt;E99,E99,O99)</f>
        <v>2.8333333333333335</v>
      </c>
      <c r="Q99" s="152">
        <f>(D99/E99)*N99</f>
        <v>18333.333333333336</v>
      </c>
      <c r="R99" s="152">
        <f>(D99/E99)*P99</f>
        <v>28333.333333333336</v>
      </c>
      <c r="S99" s="158">
        <f>R99-Q99</f>
        <v>10000</v>
      </c>
      <c r="T99" s="163">
        <f>D99-Q99</f>
        <v>581666.6666666666</v>
      </c>
    </row>
    <row r="100" spans="1:20" ht="35.25">
      <c r="A100" s="113">
        <v>4</v>
      </c>
      <c r="B100" s="124" t="s">
        <v>431</v>
      </c>
      <c r="C100" s="125">
        <v>5</v>
      </c>
      <c r="D100" s="114">
        <v>500000</v>
      </c>
      <c r="E100" s="113">
        <v>60</v>
      </c>
      <c r="F100" s="125">
        <v>102</v>
      </c>
      <c r="G100" s="125">
        <v>3</v>
      </c>
      <c r="H100" s="115">
        <v>41334</v>
      </c>
      <c r="I100" s="122">
        <f>$I$2-F100</f>
        <v>0</v>
      </c>
      <c r="J100" s="214">
        <f>$J$2-G100+1</f>
        <v>10</v>
      </c>
      <c r="K100" s="214">
        <f>$K$2-F100</f>
        <v>1</v>
      </c>
      <c r="L100" s="214">
        <f>$L$2-G100+1</f>
        <v>10</v>
      </c>
      <c r="M100" s="214">
        <f>I100+J100/12</f>
        <v>0.8333333333333334</v>
      </c>
      <c r="N100" s="214">
        <f>IF(M100&gt;E100,E100,M100)</f>
        <v>0.8333333333333334</v>
      </c>
      <c r="O100" s="118">
        <f>K100+L100/12</f>
        <v>1.8333333333333335</v>
      </c>
      <c r="P100" s="118">
        <f>IF(O100&gt;E100,E100,O100)</f>
        <v>1.8333333333333335</v>
      </c>
      <c r="Q100" s="114">
        <f>(D100/E100)*N100</f>
        <v>6944.444444444445</v>
      </c>
      <c r="R100" s="114">
        <f>(D100/E100)*P100</f>
        <v>15277.777777777781</v>
      </c>
      <c r="S100" s="119">
        <f>R100-Q100</f>
        <v>8333.333333333336</v>
      </c>
      <c r="T100" s="119">
        <f>D100-Q100</f>
        <v>493055.55555555556</v>
      </c>
    </row>
  </sheetData>
  <sheetProtection/>
  <mergeCells count="8">
    <mergeCell ref="Q1:S1"/>
    <mergeCell ref="A4:B4"/>
    <mergeCell ref="A62:B62"/>
    <mergeCell ref="A96:B96"/>
    <mergeCell ref="F1:H1"/>
    <mergeCell ref="I1:J1"/>
    <mergeCell ref="K1:L1"/>
    <mergeCell ref="M1:P1"/>
  </mergeCells>
  <printOptions/>
  <pageMargins left="0" right="0" top="0.3937007874015748" bottom="0.3937007874015748" header="0.5118110236220472" footer="0.5118110236220472"/>
  <pageSetup horizontalDpi="600" verticalDpi="600" orientation="landscape" paperSize="9" scale="93" r:id="rId3"/>
  <legacyDrawing r:id="rId2"/>
</worksheet>
</file>

<file path=xl/worksheets/sheet28.xml><?xml version="1.0" encoding="utf-8"?>
<worksheet xmlns="http://schemas.openxmlformats.org/spreadsheetml/2006/main" xmlns:r="http://schemas.openxmlformats.org/officeDocument/2006/relationships">
  <sheetPr>
    <tabColor indexed="13"/>
  </sheetPr>
  <dimension ref="A1:U120"/>
  <sheetViews>
    <sheetView zoomScalePageLayoutView="0" workbookViewId="0" topLeftCell="A13">
      <selection activeCell="D3" sqref="D3"/>
    </sheetView>
  </sheetViews>
  <sheetFormatPr defaultColWidth="9.00390625" defaultRowHeight="16.5"/>
  <cols>
    <col min="1" max="1" width="3.625" style="3" customWidth="1"/>
    <col min="2" max="2" width="5.625" style="3" customWidth="1"/>
    <col min="3" max="3" width="3.625" style="3" customWidth="1"/>
    <col min="4" max="4" width="15.125" style="6" customWidth="1"/>
    <col min="5" max="5" width="6.625" style="3" customWidth="1"/>
    <col min="6" max="6" width="5.125" style="3" customWidth="1"/>
    <col min="7" max="7" width="5.75390625" style="3" customWidth="1"/>
    <col min="8" max="8" width="8.625" style="79" customWidth="1"/>
    <col min="9" max="9" width="5.75390625" style="3" customWidth="1"/>
    <col min="10" max="10" width="4.625" style="3" customWidth="1"/>
    <col min="11" max="11" width="6.50390625" style="3" customWidth="1"/>
    <col min="12" max="12" width="4.625" style="3" customWidth="1"/>
    <col min="13" max="14" width="6.125" style="80" customWidth="1"/>
    <col min="15" max="16" width="6.125" style="81" customWidth="1"/>
    <col min="17" max="18" width="10.625" style="6" customWidth="1"/>
    <col min="19" max="19" width="12.50390625" style="3" customWidth="1"/>
    <col min="20" max="20" width="12.875" style="3" customWidth="1"/>
    <col min="21" max="21" width="12.75390625" style="3" bestFit="1" customWidth="1"/>
    <col min="22" max="16384" width="9.00390625" style="3" customWidth="1"/>
  </cols>
  <sheetData>
    <row r="1" spans="1:20" s="35" customFormat="1" ht="39.75" customHeight="1">
      <c r="A1" s="34" t="s">
        <v>493</v>
      </c>
      <c r="B1" s="34" t="s">
        <v>494</v>
      </c>
      <c r="C1" s="34" t="s">
        <v>495</v>
      </c>
      <c r="D1" s="82" t="s">
        <v>496</v>
      </c>
      <c r="E1" s="34" t="s">
        <v>497</v>
      </c>
      <c r="F1" s="917" t="s">
        <v>498</v>
      </c>
      <c r="G1" s="917"/>
      <c r="H1" s="917"/>
      <c r="I1" s="922" t="s">
        <v>499</v>
      </c>
      <c r="J1" s="927"/>
      <c r="K1" s="922" t="s">
        <v>499</v>
      </c>
      <c r="L1" s="927"/>
      <c r="M1" s="923" t="s">
        <v>500</v>
      </c>
      <c r="N1" s="924"/>
      <c r="O1" s="925"/>
      <c r="P1" s="927"/>
      <c r="Q1" s="914" t="s">
        <v>501</v>
      </c>
      <c r="R1" s="926"/>
      <c r="S1" s="927"/>
      <c r="T1" s="34"/>
    </row>
    <row r="2" spans="1:20" ht="16.5">
      <c r="A2" s="36"/>
      <c r="B2" s="36"/>
      <c r="C2" s="36"/>
      <c r="D2" s="37"/>
      <c r="E2" s="36"/>
      <c r="F2" s="38"/>
      <c r="G2" s="38"/>
      <c r="H2" s="38"/>
      <c r="I2" s="129">
        <v>103</v>
      </c>
      <c r="J2" s="132">
        <v>12</v>
      </c>
      <c r="K2" s="129">
        <v>104</v>
      </c>
      <c r="L2" s="132">
        <v>12</v>
      </c>
      <c r="M2" s="130" t="s">
        <v>502</v>
      </c>
      <c r="N2" s="130"/>
      <c r="O2" s="131" t="s">
        <v>503</v>
      </c>
      <c r="P2" s="131"/>
      <c r="Q2" s="130" t="s">
        <v>502</v>
      </c>
      <c r="R2" s="131" t="s">
        <v>504</v>
      </c>
      <c r="S2" s="133" t="s">
        <v>505</v>
      </c>
      <c r="T2" s="134" t="s">
        <v>506</v>
      </c>
    </row>
    <row r="3" spans="1:21" ht="17.25" thickBot="1">
      <c r="A3" s="44"/>
      <c r="B3" s="44"/>
      <c r="C3" s="44"/>
      <c r="D3" s="45">
        <f>D4+D82</f>
        <v>4085953</v>
      </c>
      <c r="E3" s="44"/>
      <c r="F3" s="44" t="s">
        <v>507</v>
      </c>
      <c r="G3" s="44" t="s">
        <v>508</v>
      </c>
      <c r="H3" s="46"/>
      <c r="I3" s="44" t="s">
        <v>507</v>
      </c>
      <c r="J3" s="44" t="s">
        <v>508</v>
      </c>
      <c r="K3" s="44" t="s">
        <v>507</v>
      </c>
      <c r="L3" s="44" t="s">
        <v>508</v>
      </c>
      <c r="M3" s="47"/>
      <c r="N3" s="47"/>
      <c r="O3" s="48"/>
      <c r="P3" s="48"/>
      <c r="Q3" s="77">
        <f>Q4+Q82+Q116</f>
        <v>2582546.6055555562</v>
      </c>
      <c r="R3" s="77">
        <f>R4+R82+R116</f>
        <v>2862689.305555555</v>
      </c>
      <c r="S3" s="77">
        <f>S4+S82+S116</f>
        <v>453889.5888888891</v>
      </c>
      <c r="T3" s="96">
        <f>T4+T82+T116</f>
        <v>2611652.3944444447</v>
      </c>
      <c r="U3" s="10" t="s">
        <v>509</v>
      </c>
    </row>
    <row r="4" spans="1:21" ht="28.5" thickBot="1">
      <c r="A4" s="918" t="s">
        <v>510</v>
      </c>
      <c r="B4" s="919"/>
      <c r="C4" s="49"/>
      <c r="D4" s="404">
        <f>SUM(D5:D81)</f>
        <v>2645108</v>
      </c>
      <c r="E4" s="49"/>
      <c r="F4" s="49"/>
      <c r="G4" s="49"/>
      <c r="H4" s="51"/>
      <c r="I4" s="49"/>
      <c r="J4" s="49"/>
      <c r="K4" s="49"/>
      <c r="L4" s="49"/>
      <c r="M4" s="52"/>
      <c r="N4" s="52" t="s">
        <v>511</v>
      </c>
      <c r="O4" s="53"/>
      <c r="P4" s="52" t="s">
        <v>511</v>
      </c>
      <c r="Q4" s="50">
        <f>SUM(Q5:Q47)</f>
        <v>746519.4388888895</v>
      </c>
      <c r="R4" s="50">
        <f>SUM(R5:R47)</f>
        <v>923481.2944444441</v>
      </c>
      <c r="S4" s="54">
        <f>SUM(S5:S81)</f>
        <v>394319.8555555558</v>
      </c>
      <c r="T4" s="55">
        <f>SUM(T5:T47)</f>
        <v>532650.5611111112</v>
      </c>
      <c r="U4" s="111">
        <f>SUM(D26:D28)</f>
        <v>46598</v>
      </c>
    </row>
    <row r="5" spans="1:20" s="9" customFormat="1" ht="16.5">
      <c r="A5" s="56">
        <v>1</v>
      </c>
      <c r="B5" s="56" t="s">
        <v>512</v>
      </c>
      <c r="C5" s="56">
        <v>1</v>
      </c>
      <c r="D5" s="57">
        <v>26200</v>
      </c>
      <c r="E5" s="56">
        <v>4</v>
      </c>
      <c r="F5" s="56">
        <v>93</v>
      </c>
      <c r="G5" s="56">
        <v>11</v>
      </c>
      <c r="H5" s="58">
        <v>38313</v>
      </c>
      <c r="I5" s="59">
        <f aca="true" t="shared" si="0" ref="I5:I31">$I$2-F5</f>
        <v>10</v>
      </c>
      <c r="J5" s="59">
        <f aca="true" t="shared" si="1" ref="J5:J68">$J$2-G5+1</f>
        <v>2</v>
      </c>
      <c r="K5" s="59">
        <f aca="true" t="shared" si="2" ref="K5:K68">$K$2-F5</f>
        <v>11</v>
      </c>
      <c r="L5" s="59">
        <f aca="true" t="shared" si="3" ref="L5:L68">$L$2-G5+1</f>
        <v>2</v>
      </c>
      <c r="M5" s="60">
        <f aca="true" t="shared" si="4" ref="M5:M31">I5+J5/12</f>
        <v>10.166666666666666</v>
      </c>
      <c r="N5" s="60">
        <f aca="true" t="shared" si="5" ref="N5:N68">IF(M5&gt;E5,E5,M5)</f>
        <v>4</v>
      </c>
      <c r="O5" s="61">
        <f aca="true" t="shared" si="6" ref="O5:O68">K5+L5/12</f>
        <v>11.166666666666666</v>
      </c>
      <c r="P5" s="61">
        <f aca="true" t="shared" si="7" ref="P5:P68">IF(O5&gt;E5,E5,O5)</f>
        <v>4</v>
      </c>
      <c r="Q5" s="57">
        <f aca="true" t="shared" si="8" ref="Q5:Q68">(D5/E5)*N5</f>
        <v>26200</v>
      </c>
      <c r="R5" s="57">
        <f aca="true" t="shared" si="9" ref="R5:R68">(D5/E5)*P5</f>
        <v>26200</v>
      </c>
      <c r="S5" s="62">
        <f aca="true" t="shared" si="10" ref="S5:S68">R5-Q5</f>
        <v>0</v>
      </c>
      <c r="T5" s="63">
        <f aca="true" t="shared" si="11" ref="T5:T31">D5-Q5</f>
        <v>0</v>
      </c>
    </row>
    <row r="6" spans="1:20" s="9" customFormat="1" ht="16.5">
      <c r="A6" s="64">
        <v>5</v>
      </c>
      <c r="B6" s="64" t="s">
        <v>512</v>
      </c>
      <c r="C6" s="64">
        <v>1</v>
      </c>
      <c r="D6" s="65">
        <v>18500</v>
      </c>
      <c r="E6" s="64">
        <v>4</v>
      </c>
      <c r="F6" s="64">
        <v>92</v>
      </c>
      <c r="G6" s="64">
        <v>10</v>
      </c>
      <c r="H6" s="66">
        <v>37917</v>
      </c>
      <c r="I6" s="67">
        <f t="shared" si="0"/>
        <v>11</v>
      </c>
      <c r="J6" s="59">
        <f t="shared" si="1"/>
        <v>3</v>
      </c>
      <c r="K6" s="67">
        <f t="shared" si="2"/>
        <v>12</v>
      </c>
      <c r="L6" s="59">
        <f t="shared" si="3"/>
        <v>3</v>
      </c>
      <c r="M6" s="68">
        <f t="shared" si="4"/>
        <v>11.25</v>
      </c>
      <c r="N6" s="68">
        <f t="shared" si="5"/>
        <v>4</v>
      </c>
      <c r="O6" s="69">
        <f t="shared" si="6"/>
        <v>12.25</v>
      </c>
      <c r="P6" s="69">
        <f t="shared" si="7"/>
        <v>4</v>
      </c>
      <c r="Q6" s="65">
        <f t="shared" si="8"/>
        <v>18500</v>
      </c>
      <c r="R6" s="65">
        <f t="shared" si="9"/>
        <v>18500</v>
      </c>
      <c r="S6" s="70">
        <f t="shared" si="10"/>
        <v>0</v>
      </c>
      <c r="T6" s="71">
        <f t="shared" si="11"/>
        <v>0</v>
      </c>
    </row>
    <row r="7" spans="1:20" s="9" customFormat="1" ht="16.5">
      <c r="A7" s="64">
        <v>6</v>
      </c>
      <c r="B7" s="64" t="s">
        <v>512</v>
      </c>
      <c r="C7" s="64">
        <v>1</v>
      </c>
      <c r="D7" s="65">
        <v>18000</v>
      </c>
      <c r="E7" s="64">
        <v>4</v>
      </c>
      <c r="F7" s="64">
        <v>93</v>
      </c>
      <c r="G7" s="64">
        <v>1</v>
      </c>
      <c r="H7" s="66">
        <v>38002</v>
      </c>
      <c r="I7" s="67">
        <f t="shared" si="0"/>
        <v>10</v>
      </c>
      <c r="J7" s="59">
        <f t="shared" si="1"/>
        <v>12</v>
      </c>
      <c r="K7" s="67">
        <f t="shared" si="2"/>
        <v>11</v>
      </c>
      <c r="L7" s="59">
        <f t="shared" si="3"/>
        <v>12</v>
      </c>
      <c r="M7" s="68">
        <f t="shared" si="4"/>
        <v>11</v>
      </c>
      <c r="N7" s="68">
        <f t="shared" si="5"/>
        <v>4</v>
      </c>
      <c r="O7" s="69">
        <f t="shared" si="6"/>
        <v>12</v>
      </c>
      <c r="P7" s="69">
        <f t="shared" si="7"/>
        <v>4</v>
      </c>
      <c r="Q7" s="65">
        <f t="shared" si="8"/>
        <v>18000</v>
      </c>
      <c r="R7" s="65">
        <f t="shared" si="9"/>
        <v>18000</v>
      </c>
      <c r="S7" s="70">
        <f t="shared" si="10"/>
        <v>0</v>
      </c>
      <c r="T7" s="71">
        <f t="shared" si="11"/>
        <v>0</v>
      </c>
    </row>
    <row r="8" spans="1:20" s="9" customFormat="1" ht="16.5">
      <c r="A8" s="64">
        <v>7</v>
      </c>
      <c r="B8" s="64" t="s">
        <v>513</v>
      </c>
      <c r="C8" s="64">
        <v>1</v>
      </c>
      <c r="D8" s="65">
        <v>10500</v>
      </c>
      <c r="E8" s="64">
        <v>5</v>
      </c>
      <c r="F8" s="64">
        <v>91</v>
      </c>
      <c r="G8" s="64">
        <v>12</v>
      </c>
      <c r="H8" s="66">
        <v>37620</v>
      </c>
      <c r="I8" s="67">
        <f t="shared" si="0"/>
        <v>12</v>
      </c>
      <c r="J8" s="59">
        <f t="shared" si="1"/>
        <v>1</v>
      </c>
      <c r="K8" s="67">
        <f t="shared" si="2"/>
        <v>13</v>
      </c>
      <c r="L8" s="59">
        <f t="shared" si="3"/>
        <v>1</v>
      </c>
      <c r="M8" s="68">
        <f t="shared" si="4"/>
        <v>12.083333333333334</v>
      </c>
      <c r="N8" s="68">
        <f t="shared" si="5"/>
        <v>5</v>
      </c>
      <c r="O8" s="69">
        <f t="shared" si="6"/>
        <v>13.083333333333334</v>
      </c>
      <c r="P8" s="69">
        <f t="shared" si="7"/>
        <v>5</v>
      </c>
      <c r="Q8" s="65">
        <f t="shared" si="8"/>
        <v>10500</v>
      </c>
      <c r="R8" s="65">
        <f t="shared" si="9"/>
        <v>10500</v>
      </c>
      <c r="S8" s="70">
        <f t="shared" si="10"/>
        <v>0</v>
      </c>
      <c r="T8" s="71">
        <f t="shared" si="11"/>
        <v>0</v>
      </c>
    </row>
    <row r="9" spans="1:20" s="9" customFormat="1" ht="16.5">
      <c r="A9" s="64">
        <v>8</v>
      </c>
      <c r="B9" s="64" t="s">
        <v>514</v>
      </c>
      <c r="C9" s="64">
        <v>1</v>
      </c>
      <c r="D9" s="65">
        <v>27500</v>
      </c>
      <c r="E9" s="64">
        <v>5</v>
      </c>
      <c r="F9" s="64">
        <v>94</v>
      </c>
      <c r="G9" s="64">
        <v>4</v>
      </c>
      <c r="H9" s="66">
        <v>38461</v>
      </c>
      <c r="I9" s="67">
        <f t="shared" si="0"/>
        <v>9</v>
      </c>
      <c r="J9" s="59">
        <f t="shared" si="1"/>
        <v>9</v>
      </c>
      <c r="K9" s="67">
        <f t="shared" si="2"/>
        <v>10</v>
      </c>
      <c r="L9" s="59">
        <f t="shared" si="3"/>
        <v>9</v>
      </c>
      <c r="M9" s="68">
        <f t="shared" si="4"/>
        <v>9.75</v>
      </c>
      <c r="N9" s="68">
        <f t="shared" si="5"/>
        <v>5</v>
      </c>
      <c r="O9" s="69">
        <f t="shared" si="6"/>
        <v>10.75</v>
      </c>
      <c r="P9" s="69">
        <f t="shared" si="7"/>
        <v>5</v>
      </c>
      <c r="Q9" s="65">
        <f t="shared" si="8"/>
        <v>27500</v>
      </c>
      <c r="R9" s="65">
        <f t="shared" si="9"/>
        <v>27500</v>
      </c>
      <c r="S9" s="70">
        <f t="shared" si="10"/>
        <v>0</v>
      </c>
      <c r="T9" s="71">
        <f t="shared" si="11"/>
        <v>0</v>
      </c>
    </row>
    <row r="10" spans="1:20" s="9" customFormat="1" ht="16.5">
      <c r="A10" s="64">
        <v>9</v>
      </c>
      <c r="B10" s="64" t="s">
        <v>515</v>
      </c>
      <c r="C10" s="64">
        <v>1</v>
      </c>
      <c r="D10" s="65">
        <v>31000</v>
      </c>
      <c r="E10" s="64">
        <v>5</v>
      </c>
      <c r="F10" s="64">
        <v>93</v>
      </c>
      <c r="G10" s="64">
        <v>10</v>
      </c>
      <c r="H10" s="66">
        <v>38267</v>
      </c>
      <c r="I10" s="67">
        <f t="shared" si="0"/>
        <v>10</v>
      </c>
      <c r="J10" s="59">
        <f t="shared" si="1"/>
        <v>3</v>
      </c>
      <c r="K10" s="67">
        <f t="shared" si="2"/>
        <v>11</v>
      </c>
      <c r="L10" s="59">
        <f t="shared" si="3"/>
        <v>3</v>
      </c>
      <c r="M10" s="68">
        <f t="shared" si="4"/>
        <v>10.25</v>
      </c>
      <c r="N10" s="68">
        <f t="shared" si="5"/>
        <v>5</v>
      </c>
      <c r="O10" s="69">
        <f t="shared" si="6"/>
        <v>11.25</v>
      </c>
      <c r="P10" s="69">
        <f t="shared" si="7"/>
        <v>5</v>
      </c>
      <c r="Q10" s="65">
        <f t="shared" si="8"/>
        <v>31000</v>
      </c>
      <c r="R10" s="65">
        <f t="shared" si="9"/>
        <v>31000</v>
      </c>
      <c r="S10" s="70">
        <f t="shared" si="10"/>
        <v>0</v>
      </c>
      <c r="T10" s="71">
        <f t="shared" si="11"/>
        <v>0</v>
      </c>
    </row>
    <row r="11" spans="1:20" s="9" customFormat="1" ht="16.5">
      <c r="A11" s="72">
        <v>10</v>
      </c>
      <c r="B11" s="72" t="s">
        <v>516</v>
      </c>
      <c r="C11" s="72">
        <v>1</v>
      </c>
      <c r="D11" s="45">
        <v>14000</v>
      </c>
      <c r="E11" s="72">
        <v>8</v>
      </c>
      <c r="F11" s="72">
        <v>93</v>
      </c>
      <c r="G11" s="72">
        <v>10</v>
      </c>
      <c r="H11" s="73">
        <v>38271</v>
      </c>
      <c r="I11" s="74">
        <f t="shared" si="0"/>
        <v>10</v>
      </c>
      <c r="J11" s="59">
        <f t="shared" si="1"/>
        <v>3</v>
      </c>
      <c r="K11" s="74">
        <f t="shared" si="2"/>
        <v>11</v>
      </c>
      <c r="L11" s="59">
        <f t="shared" si="3"/>
        <v>3</v>
      </c>
      <c r="M11" s="75">
        <f t="shared" si="4"/>
        <v>10.25</v>
      </c>
      <c r="N11" s="75">
        <f t="shared" si="5"/>
        <v>8</v>
      </c>
      <c r="O11" s="76">
        <f t="shared" si="6"/>
        <v>11.25</v>
      </c>
      <c r="P11" s="76">
        <f t="shared" si="7"/>
        <v>8</v>
      </c>
      <c r="Q11" s="45">
        <f t="shared" si="8"/>
        <v>14000</v>
      </c>
      <c r="R11" s="45">
        <f t="shared" si="9"/>
        <v>14000</v>
      </c>
      <c r="S11" s="77">
        <f t="shared" si="10"/>
        <v>0</v>
      </c>
      <c r="T11" s="78">
        <f t="shared" si="11"/>
        <v>0</v>
      </c>
    </row>
    <row r="12" spans="1:20" s="9" customFormat="1" ht="16.5">
      <c r="A12" s="64">
        <v>11</v>
      </c>
      <c r="B12" s="64" t="s">
        <v>517</v>
      </c>
      <c r="C12" s="64">
        <v>1</v>
      </c>
      <c r="D12" s="65">
        <v>75514</v>
      </c>
      <c r="E12" s="64">
        <v>5</v>
      </c>
      <c r="F12" s="64">
        <v>91</v>
      </c>
      <c r="G12" s="64">
        <v>12</v>
      </c>
      <c r="H12" s="66">
        <v>37620</v>
      </c>
      <c r="I12" s="67">
        <f t="shared" si="0"/>
        <v>12</v>
      </c>
      <c r="J12" s="59">
        <f t="shared" si="1"/>
        <v>1</v>
      </c>
      <c r="K12" s="67">
        <f t="shared" si="2"/>
        <v>13</v>
      </c>
      <c r="L12" s="59">
        <f t="shared" si="3"/>
        <v>1</v>
      </c>
      <c r="M12" s="68">
        <f t="shared" si="4"/>
        <v>12.083333333333334</v>
      </c>
      <c r="N12" s="68">
        <f t="shared" si="5"/>
        <v>5</v>
      </c>
      <c r="O12" s="69">
        <f t="shared" si="6"/>
        <v>13.083333333333334</v>
      </c>
      <c r="P12" s="69">
        <f t="shared" si="7"/>
        <v>5</v>
      </c>
      <c r="Q12" s="65">
        <f t="shared" si="8"/>
        <v>75514</v>
      </c>
      <c r="R12" s="65">
        <f t="shared" si="9"/>
        <v>75514</v>
      </c>
      <c r="S12" s="77">
        <f t="shared" si="10"/>
        <v>0</v>
      </c>
      <c r="T12" s="78">
        <f t="shared" si="11"/>
        <v>0</v>
      </c>
    </row>
    <row r="13" spans="1:20" s="9" customFormat="1" ht="16.5">
      <c r="A13" s="64">
        <v>12</v>
      </c>
      <c r="B13" s="64" t="s">
        <v>518</v>
      </c>
      <c r="C13" s="85">
        <v>1</v>
      </c>
      <c r="D13" s="37">
        <v>97700</v>
      </c>
      <c r="E13" s="85">
        <v>8</v>
      </c>
      <c r="F13" s="85">
        <v>96</v>
      </c>
      <c r="G13" s="85">
        <v>11</v>
      </c>
      <c r="H13" s="66">
        <v>39415</v>
      </c>
      <c r="I13" s="67">
        <f t="shared" si="0"/>
        <v>7</v>
      </c>
      <c r="J13" s="67">
        <f t="shared" si="1"/>
        <v>2</v>
      </c>
      <c r="K13" s="67">
        <f t="shared" si="2"/>
        <v>8</v>
      </c>
      <c r="L13" s="67">
        <f t="shared" si="3"/>
        <v>2</v>
      </c>
      <c r="M13" s="68">
        <f t="shared" si="4"/>
        <v>7.166666666666667</v>
      </c>
      <c r="N13" s="68">
        <f t="shared" si="5"/>
        <v>7.166666666666667</v>
      </c>
      <c r="O13" s="69">
        <f t="shared" si="6"/>
        <v>8.166666666666666</v>
      </c>
      <c r="P13" s="69">
        <f t="shared" si="7"/>
        <v>8</v>
      </c>
      <c r="Q13" s="65">
        <f t="shared" si="8"/>
        <v>87522.91666666667</v>
      </c>
      <c r="R13" s="65">
        <f t="shared" si="9"/>
        <v>97700</v>
      </c>
      <c r="S13" s="77">
        <f t="shared" si="10"/>
        <v>10177.083333333328</v>
      </c>
      <c r="T13" s="78">
        <f t="shared" si="11"/>
        <v>10177.083333333328</v>
      </c>
    </row>
    <row r="14" spans="1:20" s="9" customFormat="1" ht="16.5">
      <c r="A14" s="64">
        <v>13</v>
      </c>
      <c r="B14" s="64" t="s">
        <v>519</v>
      </c>
      <c r="C14" s="64">
        <v>1</v>
      </c>
      <c r="D14" s="65">
        <v>43000</v>
      </c>
      <c r="E14" s="64">
        <v>8</v>
      </c>
      <c r="F14" s="64">
        <v>97</v>
      </c>
      <c r="G14" s="64">
        <v>6</v>
      </c>
      <c r="H14" s="66">
        <v>39609</v>
      </c>
      <c r="I14" s="67">
        <f t="shared" si="0"/>
        <v>6</v>
      </c>
      <c r="J14" s="67">
        <f t="shared" si="1"/>
        <v>7</v>
      </c>
      <c r="K14" s="67">
        <f t="shared" si="2"/>
        <v>7</v>
      </c>
      <c r="L14" s="67">
        <f t="shared" si="3"/>
        <v>7</v>
      </c>
      <c r="M14" s="68">
        <f t="shared" si="4"/>
        <v>6.583333333333333</v>
      </c>
      <c r="N14" s="68">
        <f t="shared" si="5"/>
        <v>6.583333333333333</v>
      </c>
      <c r="O14" s="69">
        <f t="shared" si="6"/>
        <v>7.583333333333333</v>
      </c>
      <c r="P14" s="69">
        <f t="shared" si="7"/>
        <v>7.583333333333333</v>
      </c>
      <c r="Q14" s="65">
        <f t="shared" si="8"/>
        <v>35385.416666666664</v>
      </c>
      <c r="R14" s="65">
        <f t="shared" si="9"/>
        <v>40760.416666666664</v>
      </c>
      <c r="S14" s="70">
        <f t="shared" si="10"/>
        <v>5375</v>
      </c>
      <c r="T14" s="71">
        <f t="shared" si="11"/>
        <v>7614.583333333336</v>
      </c>
    </row>
    <row r="15" spans="1:20" s="9" customFormat="1" ht="16.5">
      <c r="A15" s="64">
        <v>14</v>
      </c>
      <c r="B15" s="56" t="s">
        <v>512</v>
      </c>
      <c r="C15" s="56">
        <v>1</v>
      </c>
      <c r="D15" s="57">
        <v>27000</v>
      </c>
      <c r="E15" s="56">
        <v>4</v>
      </c>
      <c r="F15" s="56">
        <v>98</v>
      </c>
      <c r="G15" s="56">
        <v>9</v>
      </c>
      <c r="H15" s="66">
        <v>40086</v>
      </c>
      <c r="I15" s="59">
        <f t="shared" si="0"/>
        <v>5</v>
      </c>
      <c r="J15" s="59">
        <f t="shared" si="1"/>
        <v>4</v>
      </c>
      <c r="K15" s="59">
        <f t="shared" si="2"/>
        <v>6</v>
      </c>
      <c r="L15" s="59">
        <f t="shared" si="3"/>
        <v>4</v>
      </c>
      <c r="M15" s="60">
        <f t="shared" si="4"/>
        <v>5.333333333333333</v>
      </c>
      <c r="N15" s="60">
        <f t="shared" si="5"/>
        <v>4</v>
      </c>
      <c r="O15" s="61">
        <f t="shared" si="6"/>
        <v>6.333333333333333</v>
      </c>
      <c r="P15" s="61">
        <f t="shared" si="7"/>
        <v>4</v>
      </c>
      <c r="Q15" s="57">
        <f t="shared" si="8"/>
        <v>27000</v>
      </c>
      <c r="R15" s="57">
        <f t="shared" si="9"/>
        <v>27000</v>
      </c>
      <c r="S15" s="62">
        <f t="shared" si="10"/>
        <v>0</v>
      </c>
      <c r="T15" s="63">
        <f t="shared" si="11"/>
        <v>0</v>
      </c>
    </row>
    <row r="16" spans="1:20" s="9" customFormat="1" ht="16.5">
      <c r="A16" s="64">
        <v>15</v>
      </c>
      <c r="B16" s="64" t="s">
        <v>512</v>
      </c>
      <c r="C16" s="64">
        <v>1</v>
      </c>
      <c r="D16" s="65">
        <v>27000</v>
      </c>
      <c r="E16" s="64">
        <v>4</v>
      </c>
      <c r="F16" s="64">
        <v>98</v>
      </c>
      <c r="G16" s="64">
        <v>9</v>
      </c>
      <c r="H16" s="66">
        <v>40086</v>
      </c>
      <c r="I16" s="67">
        <f t="shared" si="0"/>
        <v>5</v>
      </c>
      <c r="J16" s="59">
        <f t="shared" si="1"/>
        <v>4</v>
      </c>
      <c r="K16" s="67">
        <f t="shared" si="2"/>
        <v>6</v>
      </c>
      <c r="L16" s="59">
        <f t="shared" si="3"/>
        <v>4</v>
      </c>
      <c r="M16" s="68">
        <f t="shared" si="4"/>
        <v>5.333333333333333</v>
      </c>
      <c r="N16" s="68">
        <f t="shared" si="5"/>
        <v>4</v>
      </c>
      <c r="O16" s="69">
        <f t="shared" si="6"/>
        <v>6.333333333333333</v>
      </c>
      <c r="P16" s="69">
        <f t="shared" si="7"/>
        <v>4</v>
      </c>
      <c r="Q16" s="65">
        <f t="shared" si="8"/>
        <v>27000</v>
      </c>
      <c r="R16" s="65">
        <f t="shared" si="9"/>
        <v>27000</v>
      </c>
      <c r="S16" s="70">
        <f t="shared" si="10"/>
        <v>0</v>
      </c>
      <c r="T16" s="71">
        <f t="shared" si="11"/>
        <v>0</v>
      </c>
    </row>
    <row r="17" spans="1:20" s="9" customFormat="1" ht="16.5">
      <c r="A17" s="64">
        <v>16</v>
      </c>
      <c r="B17" s="64" t="s">
        <v>512</v>
      </c>
      <c r="C17" s="64">
        <v>1</v>
      </c>
      <c r="D17" s="65">
        <v>27000</v>
      </c>
      <c r="E17" s="64">
        <v>4</v>
      </c>
      <c r="F17" s="64">
        <v>98</v>
      </c>
      <c r="G17" s="64">
        <v>9</v>
      </c>
      <c r="H17" s="66">
        <v>40086</v>
      </c>
      <c r="I17" s="67">
        <f t="shared" si="0"/>
        <v>5</v>
      </c>
      <c r="J17" s="59">
        <f t="shared" si="1"/>
        <v>4</v>
      </c>
      <c r="K17" s="67">
        <f t="shared" si="2"/>
        <v>6</v>
      </c>
      <c r="L17" s="59">
        <f t="shared" si="3"/>
        <v>4</v>
      </c>
      <c r="M17" s="68">
        <f t="shared" si="4"/>
        <v>5.333333333333333</v>
      </c>
      <c r="N17" s="68">
        <f t="shared" si="5"/>
        <v>4</v>
      </c>
      <c r="O17" s="69">
        <f t="shared" si="6"/>
        <v>6.333333333333333</v>
      </c>
      <c r="P17" s="69">
        <f t="shared" si="7"/>
        <v>4</v>
      </c>
      <c r="Q17" s="65">
        <f t="shared" si="8"/>
        <v>27000</v>
      </c>
      <c r="R17" s="65">
        <f t="shared" si="9"/>
        <v>27000</v>
      </c>
      <c r="S17" s="70">
        <f t="shared" si="10"/>
        <v>0</v>
      </c>
      <c r="T17" s="71">
        <f t="shared" si="11"/>
        <v>0</v>
      </c>
    </row>
    <row r="18" spans="1:20" s="9" customFormat="1" ht="16.5">
      <c r="A18" s="64">
        <v>17</v>
      </c>
      <c r="B18" s="64" t="s">
        <v>520</v>
      </c>
      <c r="C18" s="64">
        <v>1</v>
      </c>
      <c r="D18" s="65">
        <v>12500</v>
      </c>
      <c r="E18" s="64">
        <v>6</v>
      </c>
      <c r="F18" s="64">
        <v>99</v>
      </c>
      <c r="G18" s="64">
        <v>12</v>
      </c>
      <c r="H18" s="66">
        <v>40543</v>
      </c>
      <c r="I18" s="67">
        <f t="shared" si="0"/>
        <v>4</v>
      </c>
      <c r="J18" s="59">
        <f t="shared" si="1"/>
        <v>1</v>
      </c>
      <c r="K18" s="67">
        <f t="shared" si="2"/>
        <v>5</v>
      </c>
      <c r="L18" s="59">
        <f t="shared" si="3"/>
        <v>1</v>
      </c>
      <c r="M18" s="68">
        <f t="shared" si="4"/>
        <v>4.083333333333333</v>
      </c>
      <c r="N18" s="68">
        <f t="shared" si="5"/>
        <v>4.083333333333333</v>
      </c>
      <c r="O18" s="69">
        <f t="shared" si="6"/>
        <v>5.083333333333333</v>
      </c>
      <c r="P18" s="69">
        <f t="shared" si="7"/>
        <v>5.083333333333333</v>
      </c>
      <c r="Q18" s="65">
        <f t="shared" si="8"/>
        <v>8506.944444444445</v>
      </c>
      <c r="R18" s="65">
        <f t="shared" si="9"/>
        <v>10590.277777777777</v>
      </c>
      <c r="S18" s="70">
        <f t="shared" si="10"/>
        <v>2083.333333333332</v>
      </c>
      <c r="T18" s="71">
        <f t="shared" si="11"/>
        <v>3993.0555555555547</v>
      </c>
    </row>
    <row r="19" spans="1:20" s="9" customFormat="1" ht="16.5">
      <c r="A19" s="64">
        <v>18</v>
      </c>
      <c r="B19" s="64" t="s">
        <v>520</v>
      </c>
      <c r="C19" s="64">
        <v>1</v>
      </c>
      <c r="D19" s="65">
        <v>12500</v>
      </c>
      <c r="E19" s="64">
        <v>6</v>
      </c>
      <c r="F19" s="64">
        <v>99</v>
      </c>
      <c r="G19" s="64">
        <v>12</v>
      </c>
      <c r="H19" s="66">
        <v>40543</v>
      </c>
      <c r="I19" s="67">
        <f t="shared" si="0"/>
        <v>4</v>
      </c>
      <c r="J19" s="59">
        <f t="shared" si="1"/>
        <v>1</v>
      </c>
      <c r="K19" s="67">
        <f t="shared" si="2"/>
        <v>5</v>
      </c>
      <c r="L19" s="59">
        <f t="shared" si="3"/>
        <v>1</v>
      </c>
      <c r="M19" s="68">
        <f t="shared" si="4"/>
        <v>4.083333333333333</v>
      </c>
      <c r="N19" s="68">
        <f t="shared" si="5"/>
        <v>4.083333333333333</v>
      </c>
      <c r="O19" s="69">
        <f t="shared" si="6"/>
        <v>5.083333333333333</v>
      </c>
      <c r="P19" s="69">
        <f t="shared" si="7"/>
        <v>5.083333333333333</v>
      </c>
      <c r="Q19" s="65">
        <f t="shared" si="8"/>
        <v>8506.944444444445</v>
      </c>
      <c r="R19" s="65">
        <f t="shared" si="9"/>
        <v>10590.277777777777</v>
      </c>
      <c r="S19" s="70">
        <f t="shared" si="10"/>
        <v>2083.333333333332</v>
      </c>
      <c r="T19" s="71">
        <f t="shared" si="11"/>
        <v>3993.0555555555547</v>
      </c>
    </row>
    <row r="20" spans="1:20" s="9" customFormat="1" ht="15.75" customHeight="1">
      <c r="A20" s="64">
        <v>19</v>
      </c>
      <c r="B20" s="64" t="s">
        <v>520</v>
      </c>
      <c r="C20" s="64">
        <v>1</v>
      </c>
      <c r="D20" s="65">
        <v>12500</v>
      </c>
      <c r="E20" s="64">
        <v>6</v>
      </c>
      <c r="F20" s="64">
        <v>99</v>
      </c>
      <c r="G20" s="64">
        <v>12</v>
      </c>
      <c r="H20" s="66">
        <v>40543</v>
      </c>
      <c r="I20" s="67">
        <f t="shared" si="0"/>
        <v>4</v>
      </c>
      <c r="J20" s="59">
        <f t="shared" si="1"/>
        <v>1</v>
      </c>
      <c r="K20" s="67">
        <f t="shared" si="2"/>
        <v>5</v>
      </c>
      <c r="L20" s="59">
        <f t="shared" si="3"/>
        <v>1</v>
      </c>
      <c r="M20" s="68">
        <f t="shared" si="4"/>
        <v>4.083333333333333</v>
      </c>
      <c r="N20" s="68">
        <f t="shared" si="5"/>
        <v>4.083333333333333</v>
      </c>
      <c r="O20" s="69">
        <f t="shared" si="6"/>
        <v>5.083333333333333</v>
      </c>
      <c r="P20" s="69">
        <f t="shared" si="7"/>
        <v>5.083333333333333</v>
      </c>
      <c r="Q20" s="65">
        <f t="shared" si="8"/>
        <v>8506.944444444445</v>
      </c>
      <c r="R20" s="65">
        <f t="shared" si="9"/>
        <v>10590.277777777777</v>
      </c>
      <c r="S20" s="70">
        <f t="shared" si="10"/>
        <v>2083.333333333332</v>
      </c>
      <c r="T20" s="71">
        <f t="shared" si="11"/>
        <v>3993.0555555555547</v>
      </c>
    </row>
    <row r="21" spans="1:20" s="160" customFormat="1" ht="15.75" customHeight="1">
      <c r="A21" s="151">
        <v>20</v>
      </c>
      <c r="B21" s="151" t="s">
        <v>520</v>
      </c>
      <c r="C21" s="151">
        <v>1</v>
      </c>
      <c r="D21" s="152">
        <v>19900</v>
      </c>
      <c r="E21" s="151">
        <v>6</v>
      </c>
      <c r="F21" s="151">
        <v>101</v>
      </c>
      <c r="G21" s="151">
        <v>3</v>
      </c>
      <c r="H21" s="153">
        <v>40969</v>
      </c>
      <c r="I21" s="154">
        <f t="shared" si="0"/>
        <v>2</v>
      </c>
      <c r="J21" s="155">
        <f t="shared" si="1"/>
        <v>10</v>
      </c>
      <c r="K21" s="154">
        <f t="shared" si="2"/>
        <v>3</v>
      </c>
      <c r="L21" s="155">
        <f t="shared" si="3"/>
        <v>10</v>
      </c>
      <c r="M21" s="156">
        <f t="shared" si="4"/>
        <v>2.8333333333333335</v>
      </c>
      <c r="N21" s="156">
        <f t="shared" si="5"/>
        <v>2.8333333333333335</v>
      </c>
      <c r="O21" s="157">
        <f t="shared" si="6"/>
        <v>3.8333333333333335</v>
      </c>
      <c r="P21" s="157">
        <f t="shared" si="7"/>
        <v>3.8333333333333335</v>
      </c>
      <c r="Q21" s="152">
        <f t="shared" si="8"/>
        <v>9397.222222222223</v>
      </c>
      <c r="R21" s="152">
        <f t="shared" si="9"/>
        <v>12713.888888888889</v>
      </c>
      <c r="S21" s="158">
        <f t="shared" si="10"/>
        <v>3316.666666666666</v>
      </c>
      <c r="T21" s="159">
        <f t="shared" si="11"/>
        <v>10502.777777777777</v>
      </c>
    </row>
    <row r="22" spans="1:20" s="160" customFormat="1" ht="15.75" customHeight="1">
      <c r="A22" s="151">
        <v>21</v>
      </c>
      <c r="B22" s="151" t="s">
        <v>520</v>
      </c>
      <c r="C22" s="151">
        <v>1</v>
      </c>
      <c r="D22" s="152">
        <v>19900</v>
      </c>
      <c r="E22" s="151">
        <v>6</v>
      </c>
      <c r="F22" s="151">
        <v>101</v>
      </c>
      <c r="G22" s="151">
        <v>3</v>
      </c>
      <c r="H22" s="153">
        <v>40969</v>
      </c>
      <c r="I22" s="154">
        <f t="shared" si="0"/>
        <v>2</v>
      </c>
      <c r="J22" s="155">
        <f t="shared" si="1"/>
        <v>10</v>
      </c>
      <c r="K22" s="154">
        <f t="shared" si="2"/>
        <v>3</v>
      </c>
      <c r="L22" s="155">
        <f t="shared" si="3"/>
        <v>10</v>
      </c>
      <c r="M22" s="156">
        <f t="shared" si="4"/>
        <v>2.8333333333333335</v>
      </c>
      <c r="N22" s="156">
        <f t="shared" si="5"/>
        <v>2.8333333333333335</v>
      </c>
      <c r="O22" s="157">
        <f t="shared" si="6"/>
        <v>3.8333333333333335</v>
      </c>
      <c r="P22" s="157">
        <f t="shared" si="7"/>
        <v>3.8333333333333335</v>
      </c>
      <c r="Q22" s="152">
        <f t="shared" si="8"/>
        <v>9397.222222222223</v>
      </c>
      <c r="R22" s="152">
        <f t="shared" si="9"/>
        <v>12713.888888888889</v>
      </c>
      <c r="S22" s="158">
        <f t="shared" si="10"/>
        <v>3316.666666666666</v>
      </c>
      <c r="T22" s="159">
        <f t="shared" si="11"/>
        <v>10502.777777777777</v>
      </c>
    </row>
    <row r="23" spans="1:20" s="160" customFormat="1" ht="15.75" customHeight="1">
      <c r="A23" s="151">
        <v>22</v>
      </c>
      <c r="B23" s="151" t="s">
        <v>520</v>
      </c>
      <c r="C23" s="151">
        <v>1</v>
      </c>
      <c r="D23" s="152">
        <v>19900</v>
      </c>
      <c r="E23" s="151">
        <v>6</v>
      </c>
      <c r="F23" s="151">
        <v>101</v>
      </c>
      <c r="G23" s="151">
        <v>3</v>
      </c>
      <c r="H23" s="153">
        <v>40969</v>
      </c>
      <c r="I23" s="154">
        <f t="shared" si="0"/>
        <v>2</v>
      </c>
      <c r="J23" s="155">
        <f t="shared" si="1"/>
        <v>10</v>
      </c>
      <c r="K23" s="154">
        <f t="shared" si="2"/>
        <v>3</v>
      </c>
      <c r="L23" s="155">
        <f t="shared" si="3"/>
        <v>10</v>
      </c>
      <c r="M23" s="156">
        <f t="shared" si="4"/>
        <v>2.8333333333333335</v>
      </c>
      <c r="N23" s="156">
        <f t="shared" si="5"/>
        <v>2.8333333333333335</v>
      </c>
      <c r="O23" s="157">
        <f t="shared" si="6"/>
        <v>3.8333333333333335</v>
      </c>
      <c r="P23" s="157">
        <f t="shared" si="7"/>
        <v>3.8333333333333335</v>
      </c>
      <c r="Q23" s="152">
        <f t="shared" si="8"/>
        <v>9397.222222222223</v>
      </c>
      <c r="R23" s="152">
        <f t="shared" si="9"/>
        <v>12713.888888888889</v>
      </c>
      <c r="S23" s="158">
        <f t="shared" si="10"/>
        <v>3316.666666666666</v>
      </c>
      <c r="T23" s="159">
        <f t="shared" si="11"/>
        <v>10502.777777777777</v>
      </c>
    </row>
    <row r="24" spans="1:20" s="160" customFormat="1" ht="15.75" customHeight="1">
      <c r="A24" s="151">
        <v>23</v>
      </c>
      <c r="B24" s="151" t="s">
        <v>520</v>
      </c>
      <c r="C24" s="151">
        <v>1</v>
      </c>
      <c r="D24" s="152">
        <v>19900</v>
      </c>
      <c r="E24" s="151">
        <v>6</v>
      </c>
      <c r="F24" s="151">
        <v>101</v>
      </c>
      <c r="G24" s="151">
        <v>3</v>
      </c>
      <c r="H24" s="153">
        <v>40969</v>
      </c>
      <c r="I24" s="154">
        <f t="shared" si="0"/>
        <v>2</v>
      </c>
      <c r="J24" s="155">
        <f t="shared" si="1"/>
        <v>10</v>
      </c>
      <c r="K24" s="154">
        <f t="shared" si="2"/>
        <v>3</v>
      </c>
      <c r="L24" s="155">
        <f t="shared" si="3"/>
        <v>10</v>
      </c>
      <c r="M24" s="156">
        <f t="shared" si="4"/>
        <v>2.8333333333333335</v>
      </c>
      <c r="N24" s="156">
        <f t="shared" si="5"/>
        <v>2.8333333333333335</v>
      </c>
      <c r="O24" s="157">
        <f t="shared" si="6"/>
        <v>3.8333333333333335</v>
      </c>
      <c r="P24" s="157">
        <f t="shared" si="7"/>
        <v>3.8333333333333335</v>
      </c>
      <c r="Q24" s="152">
        <f t="shared" si="8"/>
        <v>9397.222222222223</v>
      </c>
      <c r="R24" s="152">
        <f t="shared" si="9"/>
        <v>12713.888888888889</v>
      </c>
      <c r="S24" s="158">
        <f t="shared" si="10"/>
        <v>3316.666666666666</v>
      </c>
      <c r="T24" s="159">
        <f t="shared" si="11"/>
        <v>10502.777777777777</v>
      </c>
    </row>
    <row r="25" spans="1:20" s="160" customFormat="1" ht="15.75" customHeight="1">
      <c r="A25" s="151">
        <v>24</v>
      </c>
      <c r="B25" s="151" t="s">
        <v>520</v>
      </c>
      <c r="C25" s="151">
        <v>1</v>
      </c>
      <c r="D25" s="152">
        <v>19900</v>
      </c>
      <c r="E25" s="151">
        <v>6</v>
      </c>
      <c r="F25" s="151">
        <v>101</v>
      </c>
      <c r="G25" s="151">
        <v>3</v>
      </c>
      <c r="H25" s="153">
        <v>40969</v>
      </c>
      <c r="I25" s="154">
        <f t="shared" si="0"/>
        <v>2</v>
      </c>
      <c r="J25" s="155">
        <f t="shared" si="1"/>
        <v>10</v>
      </c>
      <c r="K25" s="154">
        <f t="shared" si="2"/>
        <v>3</v>
      </c>
      <c r="L25" s="155">
        <f t="shared" si="3"/>
        <v>10</v>
      </c>
      <c r="M25" s="156">
        <f t="shared" si="4"/>
        <v>2.8333333333333335</v>
      </c>
      <c r="N25" s="156">
        <f t="shared" si="5"/>
        <v>2.8333333333333335</v>
      </c>
      <c r="O25" s="157">
        <f t="shared" si="6"/>
        <v>3.8333333333333335</v>
      </c>
      <c r="P25" s="157">
        <f t="shared" si="7"/>
        <v>3.8333333333333335</v>
      </c>
      <c r="Q25" s="152">
        <f t="shared" si="8"/>
        <v>9397.222222222223</v>
      </c>
      <c r="R25" s="152">
        <f t="shared" si="9"/>
        <v>12713.888888888889</v>
      </c>
      <c r="S25" s="158">
        <f t="shared" si="10"/>
        <v>3316.666666666666</v>
      </c>
      <c r="T25" s="159">
        <f t="shared" si="11"/>
        <v>10502.777777777777</v>
      </c>
    </row>
    <row r="26" spans="1:20" s="160" customFormat="1" ht="15.75" customHeight="1">
      <c r="A26" s="151">
        <v>25</v>
      </c>
      <c r="B26" s="151" t="s">
        <v>521</v>
      </c>
      <c r="C26" s="151">
        <v>1</v>
      </c>
      <c r="D26" s="152">
        <v>20000</v>
      </c>
      <c r="E26" s="151">
        <v>5</v>
      </c>
      <c r="F26" s="151">
        <v>101</v>
      </c>
      <c r="G26" s="151">
        <v>3</v>
      </c>
      <c r="H26" s="153">
        <v>40969</v>
      </c>
      <c r="I26" s="154">
        <f t="shared" si="0"/>
        <v>2</v>
      </c>
      <c r="J26" s="155">
        <f t="shared" si="1"/>
        <v>10</v>
      </c>
      <c r="K26" s="154">
        <f t="shared" si="2"/>
        <v>3</v>
      </c>
      <c r="L26" s="155">
        <f t="shared" si="3"/>
        <v>10</v>
      </c>
      <c r="M26" s="156">
        <f t="shared" si="4"/>
        <v>2.8333333333333335</v>
      </c>
      <c r="N26" s="156">
        <f t="shared" si="5"/>
        <v>2.8333333333333335</v>
      </c>
      <c r="O26" s="157">
        <f t="shared" si="6"/>
        <v>3.8333333333333335</v>
      </c>
      <c r="P26" s="157">
        <f t="shared" si="7"/>
        <v>3.8333333333333335</v>
      </c>
      <c r="Q26" s="152">
        <f t="shared" si="8"/>
        <v>11333.333333333334</v>
      </c>
      <c r="R26" s="152">
        <f t="shared" si="9"/>
        <v>15333.333333333334</v>
      </c>
      <c r="S26" s="158">
        <f t="shared" si="10"/>
        <v>4000</v>
      </c>
      <c r="T26" s="159">
        <f t="shared" si="11"/>
        <v>8666.666666666666</v>
      </c>
    </row>
    <row r="27" spans="1:20" s="9" customFormat="1" ht="16.5">
      <c r="A27" s="113">
        <v>26</v>
      </c>
      <c r="B27" s="113" t="s">
        <v>520</v>
      </c>
      <c r="C27" s="113">
        <v>1</v>
      </c>
      <c r="D27" s="114">
        <v>13299</v>
      </c>
      <c r="E27" s="113">
        <v>6</v>
      </c>
      <c r="F27" s="113">
        <v>102</v>
      </c>
      <c r="G27" s="113">
        <v>3</v>
      </c>
      <c r="H27" s="115">
        <v>41334</v>
      </c>
      <c r="I27" s="122">
        <f t="shared" si="0"/>
        <v>1</v>
      </c>
      <c r="J27" s="211">
        <f t="shared" si="1"/>
        <v>10</v>
      </c>
      <c r="K27" s="116">
        <f t="shared" si="2"/>
        <v>2</v>
      </c>
      <c r="L27" s="117">
        <f t="shared" si="3"/>
        <v>10</v>
      </c>
      <c r="M27" s="121">
        <f t="shared" si="4"/>
        <v>1.8333333333333335</v>
      </c>
      <c r="N27" s="121">
        <f t="shared" si="5"/>
        <v>1.8333333333333335</v>
      </c>
      <c r="O27" s="118">
        <f t="shared" si="6"/>
        <v>2.8333333333333335</v>
      </c>
      <c r="P27" s="118">
        <f t="shared" si="7"/>
        <v>2.8333333333333335</v>
      </c>
      <c r="Q27" s="114">
        <f t="shared" si="8"/>
        <v>4063.5833333333335</v>
      </c>
      <c r="R27" s="114">
        <f t="shared" si="9"/>
        <v>6280.083333333334</v>
      </c>
      <c r="S27" s="119">
        <f t="shared" si="10"/>
        <v>2216.5000000000005</v>
      </c>
      <c r="T27" s="148">
        <f t="shared" si="11"/>
        <v>9235.416666666666</v>
      </c>
    </row>
    <row r="28" spans="1:20" s="9" customFormat="1" ht="16.5">
      <c r="A28" s="113">
        <v>27</v>
      </c>
      <c r="B28" s="113" t="s">
        <v>520</v>
      </c>
      <c r="C28" s="113">
        <v>1</v>
      </c>
      <c r="D28" s="114">
        <v>13299</v>
      </c>
      <c r="E28" s="113">
        <v>6</v>
      </c>
      <c r="F28" s="113">
        <v>102</v>
      </c>
      <c r="G28" s="113">
        <v>3</v>
      </c>
      <c r="H28" s="115">
        <v>41334</v>
      </c>
      <c r="I28" s="122">
        <f t="shared" si="0"/>
        <v>1</v>
      </c>
      <c r="J28" s="211">
        <f t="shared" si="1"/>
        <v>10</v>
      </c>
      <c r="K28" s="116">
        <f t="shared" si="2"/>
        <v>2</v>
      </c>
      <c r="L28" s="117">
        <f t="shared" si="3"/>
        <v>10</v>
      </c>
      <c r="M28" s="121">
        <f t="shared" si="4"/>
        <v>1.8333333333333335</v>
      </c>
      <c r="N28" s="121">
        <f t="shared" si="5"/>
        <v>1.8333333333333335</v>
      </c>
      <c r="O28" s="118">
        <f t="shared" si="6"/>
        <v>2.8333333333333335</v>
      </c>
      <c r="P28" s="118">
        <f t="shared" si="7"/>
        <v>2.8333333333333335</v>
      </c>
      <c r="Q28" s="114">
        <f t="shared" si="8"/>
        <v>4063.5833333333335</v>
      </c>
      <c r="R28" s="114">
        <f t="shared" si="9"/>
        <v>6280.083333333334</v>
      </c>
      <c r="S28" s="119">
        <f t="shared" si="10"/>
        <v>2216.5000000000005</v>
      </c>
      <c r="T28" s="148">
        <f t="shared" si="11"/>
        <v>9235.416666666666</v>
      </c>
    </row>
    <row r="29" spans="1:20" s="9" customFormat="1" ht="16.5">
      <c r="A29" s="113">
        <v>28</v>
      </c>
      <c r="B29" s="113" t="s">
        <v>520</v>
      </c>
      <c r="C29" s="113">
        <v>1</v>
      </c>
      <c r="D29" s="114">
        <v>13299</v>
      </c>
      <c r="E29" s="113">
        <v>6</v>
      </c>
      <c r="F29" s="113">
        <v>102</v>
      </c>
      <c r="G29" s="113">
        <v>3</v>
      </c>
      <c r="H29" s="115">
        <v>41334</v>
      </c>
      <c r="I29" s="122">
        <f t="shared" si="0"/>
        <v>1</v>
      </c>
      <c r="J29" s="211">
        <f t="shared" si="1"/>
        <v>10</v>
      </c>
      <c r="K29" s="116">
        <f t="shared" si="2"/>
        <v>2</v>
      </c>
      <c r="L29" s="117">
        <f t="shared" si="3"/>
        <v>10</v>
      </c>
      <c r="M29" s="121">
        <f t="shared" si="4"/>
        <v>1.8333333333333335</v>
      </c>
      <c r="N29" s="121">
        <f t="shared" si="5"/>
        <v>1.8333333333333335</v>
      </c>
      <c r="O29" s="118">
        <f t="shared" si="6"/>
        <v>2.8333333333333335</v>
      </c>
      <c r="P29" s="118">
        <f t="shared" si="7"/>
        <v>2.8333333333333335</v>
      </c>
      <c r="Q29" s="114">
        <f t="shared" si="8"/>
        <v>4063.5833333333335</v>
      </c>
      <c r="R29" s="114">
        <f t="shared" si="9"/>
        <v>6280.083333333334</v>
      </c>
      <c r="S29" s="119">
        <f t="shared" si="10"/>
        <v>2216.5000000000005</v>
      </c>
      <c r="T29" s="148">
        <f t="shared" si="11"/>
        <v>9235.416666666666</v>
      </c>
    </row>
    <row r="30" spans="1:20" s="9" customFormat="1" ht="16.5">
      <c r="A30" s="113">
        <v>29</v>
      </c>
      <c r="B30" s="113" t="s">
        <v>520</v>
      </c>
      <c r="C30" s="113">
        <v>1</v>
      </c>
      <c r="D30" s="114">
        <v>19900</v>
      </c>
      <c r="E30" s="113">
        <v>6</v>
      </c>
      <c r="F30" s="113">
        <v>103</v>
      </c>
      <c r="G30" s="113">
        <v>3</v>
      </c>
      <c r="H30" s="115">
        <v>41699</v>
      </c>
      <c r="I30" s="122">
        <f t="shared" si="0"/>
        <v>0</v>
      </c>
      <c r="J30" s="211">
        <f t="shared" si="1"/>
        <v>10</v>
      </c>
      <c r="K30" s="116">
        <f t="shared" si="2"/>
        <v>1</v>
      </c>
      <c r="L30" s="117">
        <f t="shared" si="3"/>
        <v>10</v>
      </c>
      <c r="M30" s="121">
        <f t="shared" si="4"/>
        <v>0.8333333333333334</v>
      </c>
      <c r="N30" s="121">
        <f t="shared" si="5"/>
        <v>0.8333333333333334</v>
      </c>
      <c r="O30" s="118">
        <f t="shared" si="6"/>
        <v>1.8333333333333335</v>
      </c>
      <c r="P30" s="118">
        <f t="shared" si="7"/>
        <v>1.8333333333333335</v>
      </c>
      <c r="Q30" s="114">
        <f t="shared" si="8"/>
        <v>2763.8888888888887</v>
      </c>
      <c r="R30" s="114">
        <f t="shared" si="9"/>
        <v>6080.555555555556</v>
      </c>
      <c r="S30" s="119">
        <f t="shared" si="10"/>
        <v>3316.666666666667</v>
      </c>
      <c r="T30" s="148">
        <f t="shared" si="11"/>
        <v>17136.11111111111</v>
      </c>
    </row>
    <row r="31" spans="1:20" s="9" customFormat="1" ht="16.5">
      <c r="A31" s="113">
        <v>30</v>
      </c>
      <c r="B31" s="113" t="s">
        <v>520</v>
      </c>
      <c r="C31" s="113">
        <v>1</v>
      </c>
      <c r="D31" s="114">
        <v>19900</v>
      </c>
      <c r="E31" s="113">
        <v>6</v>
      </c>
      <c r="F31" s="113">
        <v>103</v>
      </c>
      <c r="G31" s="113">
        <v>3</v>
      </c>
      <c r="H31" s="115">
        <v>41699</v>
      </c>
      <c r="I31" s="122">
        <f t="shared" si="0"/>
        <v>0</v>
      </c>
      <c r="J31" s="211">
        <f t="shared" si="1"/>
        <v>10</v>
      </c>
      <c r="K31" s="116">
        <f t="shared" si="2"/>
        <v>1</v>
      </c>
      <c r="L31" s="117">
        <f t="shared" si="3"/>
        <v>10</v>
      </c>
      <c r="M31" s="121">
        <f t="shared" si="4"/>
        <v>0.8333333333333334</v>
      </c>
      <c r="N31" s="121">
        <f t="shared" si="5"/>
        <v>0.8333333333333334</v>
      </c>
      <c r="O31" s="118">
        <f t="shared" si="6"/>
        <v>1.8333333333333335</v>
      </c>
      <c r="P31" s="118">
        <f t="shared" si="7"/>
        <v>1.8333333333333335</v>
      </c>
      <c r="Q31" s="114">
        <f t="shared" si="8"/>
        <v>2763.8888888888887</v>
      </c>
      <c r="R31" s="114">
        <f t="shared" si="9"/>
        <v>6080.555555555556</v>
      </c>
      <c r="S31" s="119">
        <f t="shared" si="10"/>
        <v>3316.666666666667</v>
      </c>
      <c r="T31" s="148">
        <f t="shared" si="11"/>
        <v>17136.11111111111</v>
      </c>
    </row>
    <row r="32" spans="1:20" s="389" customFormat="1" ht="16.5">
      <c r="A32" s="381"/>
      <c r="B32" s="381" t="s">
        <v>520</v>
      </c>
      <c r="C32" s="381">
        <v>1</v>
      </c>
      <c r="D32" s="382">
        <v>19898</v>
      </c>
      <c r="E32" s="381">
        <v>6</v>
      </c>
      <c r="F32" s="381">
        <v>104</v>
      </c>
      <c r="G32" s="381">
        <v>8</v>
      </c>
      <c r="H32" s="115">
        <v>42217</v>
      </c>
      <c r="I32" s="383">
        <v>0</v>
      </c>
      <c r="J32" s="384">
        <f t="shared" si="1"/>
        <v>5</v>
      </c>
      <c r="K32" s="385">
        <f t="shared" si="2"/>
        <v>0</v>
      </c>
      <c r="L32" s="386">
        <f t="shared" si="3"/>
        <v>5</v>
      </c>
      <c r="M32" s="387">
        <v>0</v>
      </c>
      <c r="N32" s="121">
        <f t="shared" si="5"/>
        <v>0</v>
      </c>
      <c r="O32" s="388">
        <f t="shared" si="6"/>
        <v>0.4166666666666667</v>
      </c>
      <c r="P32" s="388">
        <f t="shared" si="7"/>
        <v>0.4166666666666667</v>
      </c>
      <c r="Q32" s="114">
        <f t="shared" si="8"/>
        <v>0</v>
      </c>
      <c r="R32" s="382">
        <f t="shared" si="9"/>
        <v>1381.8055555555557</v>
      </c>
      <c r="S32" s="119">
        <f t="shared" si="10"/>
        <v>1381.8055555555557</v>
      </c>
      <c r="T32" s="148">
        <v>0</v>
      </c>
    </row>
    <row r="33" spans="1:20" s="146" customFormat="1" ht="16.5">
      <c r="A33" s="135">
        <v>31</v>
      </c>
      <c r="B33" s="135" t="s">
        <v>515</v>
      </c>
      <c r="C33" s="135">
        <v>1</v>
      </c>
      <c r="D33" s="136">
        <v>39429</v>
      </c>
      <c r="E33" s="135">
        <v>5</v>
      </c>
      <c r="F33" s="135">
        <v>102</v>
      </c>
      <c r="G33" s="135">
        <v>3</v>
      </c>
      <c r="H33" s="137">
        <v>41334</v>
      </c>
      <c r="I33" s="138">
        <f aca="true" t="shared" si="12" ref="I33:I62">$I$2-F33</f>
        <v>1</v>
      </c>
      <c r="J33" s="212">
        <f t="shared" si="1"/>
        <v>10</v>
      </c>
      <c r="K33" s="140">
        <f t="shared" si="2"/>
        <v>2</v>
      </c>
      <c r="L33" s="141">
        <f t="shared" si="3"/>
        <v>10</v>
      </c>
      <c r="M33" s="142">
        <f aca="true" t="shared" si="13" ref="M33:M62">I33+J33/12</f>
        <v>1.8333333333333335</v>
      </c>
      <c r="N33" s="142">
        <f t="shared" si="5"/>
        <v>1.8333333333333335</v>
      </c>
      <c r="O33" s="143">
        <f t="shared" si="6"/>
        <v>2.8333333333333335</v>
      </c>
      <c r="P33" s="143">
        <f t="shared" si="7"/>
        <v>2.8333333333333335</v>
      </c>
      <c r="Q33" s="213">
        <f t="shared" si="8"/>
        <v>14457.300000000001</v>
      </c>
      <c r="R33" s="136">
        <f t="shared" si="9"/>
        <v>22343.100000000002</v>
      </c>
      <c r="S33" s="144">
        <f t="shared" si="10"/>
        <v>7885.800000000001</v>
      </c>
      <c r="T33" s="145">
        <f aca="true" t="shared" si="14" ref="T33:T62">D33-Q33</f>
        <v>24971.699999999997</v>
      </c>
    </row>
    <row r="34" spans="1:20" s="146" customFormat="1" ht="16.5">
      <c r="A34" s="135">
        <v>32</v>
      </c>
      <c r="B34" s="135" t="s">
        <v>515</v>
      </c>
      <c r="C34" s="135">
        <v>1</v>
      </c>
      <c r="D34" s="136">
        <v>39429</v>
      </c>
      <c r="E34" s="135">
        <v>5</v>
      </c>
      <c r="F34" s="135">
        <v>102</v>
      </c>
      <c r="G34" s="135">
        <v>3</v>
      </c>
      <c r="H34" s="137">
        <v>41334</v>
      </c>
      <c r="I34" s="138">
        <f t="shared" si="12"/>
        <v>1</v>
      </c>
      <c r="J34" s="212">
        <f t="shared" si="1"/>
        <v>10</v>
      </c>
      <c r="K34" s="140">
        <f t="shared" si="2"/>
        <v>2</v>
      </c>
      <c r="L34" s="141">
        <f t="shared" si="3"/>
        <v>10</v>
      </c>
      <c r="M34" s="142">
        <f t="shared" si="13"/>
        <v>1.8333333333333335</v>
      </c>
      <c r="N34" s="142">
        <f t="shared" si="5"/>
        <v>1.8333333333333335</v>
      </c>
      <c r="O34" s="143">
        <f t="shared" si="6"/>
        <v>2.8333333333333335</v>
      </c>
      <c r="P34" s="143">
        <f t="shared" si="7"/>
        <v>2.8333333333333335</v>
      </c>
      <c r="Q34" s="213">
        <f t="shared" si="8"/>
        <v>14457.300000000001</v>
      </c>
      <c r="R34" s="136">
        <f t="shared" si="9"/>
        <v>22343.100000000002</v>
      </c>
      <c r="S34" s="144">
        <f t="shared" si="10"/>
        <v>7885.800000000001</v>
      </c>
      <c r="T34" s="145">
        <f t="shared" si="14"/>
        <v>24971.699999999997</v>
      </c>
    </row>
    <row r="35" spans="1:20" s="146" customFormat="1" ht="16.5">
      <c r="A35" s="135">
        <v>33</v>
      </c>
      <c r="B35" s="135" t="s">
        <v>515</v>
      </c>
      <c r="C35" s="135">
        <v>1</v>
      </c>
      <c r="D35" s="136">
        <v>39429</v>
      </c>
      <c r="E35" s="135">
        <v>5</v>
      </c>
      <c r="F35" s="135">
        <v>102</v>
      </c>
      <c r="G35" s="135">
        <v>3</v>
      </c>
      <c r="H35" s="137">
        <v>41334</v>
      </c>
      <c r="I35" s="138">
        <f t="shared" si="12"/>
        <v>1</v>
      </c>
      <c r="J35" s="212">
        <f t="shared" si="1"/>
        <v>10</v>
      </c>
      <c r="K35" s="140">
        <f t="shared" si="2"/>
        <v>2</v>
      </c>
      <c r="L35" s="141">
        <f t="shared" si="3"/>
        <v>10</v>
      </c>
      <c r="M35" s="142">
        <f t="shared" si="13"/>
        <v>1.8333333333333335</v>
      </c>
      <c r="N35" s="142">
        <f t="shared" si="5"/>
        <v>1.8333333333333335</v>
      </c>
      <c r="O35" s="143">
        <f t="shared" si="6"/>
        <v>2.8333333333333335</v>
      </c>
      <c r="P35" s="143">
        <f t="shared" si="7"/>
        <v>2.8333333333333335</v>
      </c>
      <c r="Q35" s="213">
        <f t="shared" si="8"/>
        <v>14457.300000000001</v>
      </c>
      <c r="R35" s="136">
        <f t="shared" si="9"/>
        <v>22343.100000000002</v>
      </c>
      <c r="S35" s="144">
        <f t="shared" si="10"/>
        <v>7885.800000000001</v>
      </c>
      <c r="T35" s="145">
        <f t="shared" si="14"/>
        <v>24971.699999999997</v>
      </c>
    </row>
    <row r="36" spans="1:20" s="146" customFormat="1" ht="16.5">
      <c r="A36" s="135">
        <v>34</v>
      </c>
      <c r="B36" s="135" t="s">
        <v>515</v>
      </c>
      <c r="C36" s="135">
        <v>1</v>
      </c>
      <c r="D36" s="136">
        <v>39429</v>
      </c>
      <c r="E36" s="135">
        <v>5</v>
      </c>
      <c r="F36" s="135">
        <v>102</v>
      </c>
      <c r="G36" s="135">
        <v>3</v>
      </c>
      <c r="H36" s="137">
        <v>41334</v>
      </c>
      <c r="I36" s="138">
        <f t="shared" si="12"/>
        <v>1</v>
      </c>
      <c r="J36" s="212">
        <f t="shared" si="1"/>
        <v>10</v>
      </c>
      <c r="K36" s="140">
        <f t="shared" si="2"/>
        <v>2</v>
      </c>
      <c r="L36" s="141">
        <f t="shared" si="3"/>
        <v>10</v>
      </c>
      <c r="M36" s="142">
        <f t="shared" si="13"/>
        <v>1.8333333333333335</v>
      </c>
      <c r="N36" s="142">
        <f t="shared" si="5"/>
        <v>1.8333333333333335</v>
      </c>
      <c r="O36" s="143">
        <f t="shared" si="6"/>
        <v>2.8333333333333335</v>
      </c>
      <c r="P36" s="143">
        <f t="shared" si="7"/>
        <v>2.8333333333333335</v>
      </c>
      <c r="Q36" s="213">
        <f t="shared" si="8"/>
        <v>14457.300000000001</v>
      </c>
      <c r="R36" s="136">
        <f t="shared" si="9"/>
        <v>22343.100000000002</v>
      </c>
      <c r="S36" s="144">
        <f t="shared" si="10"/>
        <v>7885.800000000001</v>
      </c>
      <c r="T36" s="145">
        <f t="shared" si="14"/>
        <v>24971.699999999997</v>
      </c>
    </row>
    <row r="37" spans="1:20" s="146" customFormat="1" ht="16.5">
      <c r="A37" s="135">
        <v>35</v>
      </c>
      <c r="B37" s="135" t="s">
        <v>515</v>
      </c>
      <c r="C37" s="135">
        <v>1</v>
      </c>
      <c r="D37" s="136">
        <v>39429</v>
      </c>
      <c r="E37" s="135">
        <v>5</v>
      </c>
      <c r="F37" s="135">
        <v>102</v>
      </c>
      <c r="G37" s="135">
        <v>3</v>
      </c>
      <c r="H37" s="137">
        <v>41334</v>
      </c>
      <c r="I37" s="138">
        <f t="shared" si="12"/>
        <v>1</v>
      </c>
      <c r="J37" s="212">
        <f t="shared" si="1"/>
        <v>10</v>
      </c>
      <c r="K37" s="140">
        <f t="shared" si="2"/>
        <v>2</v>
      </c>
      <c r="L37" s="141">
        <f t="shared" si="3"/>
        <v>10</v>
      </c>
      <c r="M37" s="142">
        <f t="shared" si="13"/>
        <v>1.8333333333333335</v>
      </c>
      <c r="N37" s="142">
        <f t="shared" si="5"/>
        <v>1.8333333333333335</v>
      </c>
      <c r="O37" s="143">
        <f t="shared" si="6"/>
        <v>2.8333333333333335</v>
      </c>
      <c r="P37" s="143">
        <f t="shared" si="7"/>
        <v>2.8333333333333335</v>
      </c>
      <c r="Q37" s="213">
        <f t="shared" si="8"/>
        <v>14457.300000000001</v>
      </c>
      <c r="R37" s="136">
        <f t="shared" si="9"/>
        <v>22343.100000000002</v>
      </c>
      <c r="S37" s="144">
        <f t="shared" si="10"/>
        <v>7885.800000000001</v>
      </c>
      <c r="T37" s="145">
        <f t="shared" si="14"/>
        <v>24971.699999999997</v>
      </c>
    </row>
    <row r="38" spans="1:20" s="146" customFormat="1" ht="16.5">
      <c r="A38" s="135">
        <v>36</v>
      </c>
      <c r="B38" s="135" t="s">
        <v>515</v>
      </c>
      <c r="C38" s="135">
        <v>1</v>
      </c>
      <c r="D38" s="136">
        <v>39429</v>
      </c>
      <c r="E38" s="135">
        <v>5</v>
      </c>
      <c r="F38" s="135">
        <v>102</v>
      </c>
      <c r="G38" s="135">
        <v>3</v>
      </c>
      <c r="H38" s="137">
        <v>41334</v>
      </c>
      <c r="I38" s="138">
        <f t="shared" si="12"/>
        <v>1</v>
      </c>
      <c r="J38" s="212">
        <f t="shared" si="1"/>
        <v>10</v>
      </c>
      <c r="K38" s="140">
        <f t="shared" si="2"/>
        <v>2</v>
      </c>
      <c r="L38" s="141">
        <f t="shared" si="3"/>
        <v>10</v>
      </c>
      <c r="M38" s="142">
        <f t="shared" si="13"/>
        <v>1.8333333333333335</v>
      </c>
      <c r="N38" s="142">
        <f t="shared" si="5"/>
        <v>1.8333333333333335</v>
      </c>
      <c r="O38" s="143">
        <f t="shared" si="6"/>
        <v>2.8333333333333335</v>
      </c>
      <c r="P38" s="143">
        <f t="shared" si="7"/>
        <v>2.8333333333333335</v>
      </c>
      <c r="Q38" s="213">
        <f t="shared" si="8"/>
        <v>14457.300000000001</v>
      </c>
      <c r="R38" s="136">
        <f t="shared" si="9"/>
        <v>22343.100000000002</v>
      </c>
      <c r="S38" s="144">
        <f t="shared" si="10"/>
        <v>7885.800000000001</v>
      </c>
      <c r="T38" s="145">
        <f t="shared" si="14"/>
        <v>24971.699999999997</v>
      </c>
    </row>
    <row r="39" spans="1:20" s="146" customFormat="1" ht="16.5">
      <c r="A39" s="135">
        <v>37</v>
      </c>
      <c r="B39" s="135" t="s">
        <v>515</v>
      </c>
      <c r="C39" s="135">
        <v>1</v>
      </c>
      <c r="D39" s="136">
        <v>39429</v>
      </c>
      <c r="E39" s="135">
        <v>5</v>
      </c>
      <c r="F39" s="135">
        <v>102</v>
      </c>
      <c r="G39" s="135">
        <v>3</v>
      </c>
      <c r="H39" s="137">
        <v>41334</v>
      </c>
      <c r="I39" s="138">
        <f t="shared" si="12"/>
        <v>1</v>
      </c>
      <c r="J39" s="212">
        <f t="shared" si="1"/>
        <v>10</v>
      </c>
      <c r="K39" s="140">
        <f t="shared" si="2"/>
        <v>2</v>
      </c>
      <c r="L39" s="141">
        <f t="shared" si="3"/>
        <v>10</v>
      </c>
      <c r="M39" s="142">
        <f t="shared" si="13"/>
        <v>1.8333333333333335</v>
      </c>
      <c r="N39" s="142">
        <f t="shared" si="5"/>
        <v>1.8333333333333335</v>
      </c>
      <c r="O39" s="143">
        <f t="shared" si="6"/>
        <v>2.8333333333333335</v>
      </c>
      <c r="P39" s="143">
        <f t="shared" si="7"/>
        <v>2.8333333333333335</v>
      </c>
      <c r="Q39" s="213">
        <f t="shared" si="8"/>
        <v>14457.300000000001</v>
      </c>
      <c r="R39" s="136">
        <f t="shared" si="9"/>
        <v>22343.100000000002</v>
      </c>
      <c r="S39" s="144">
        <f t="shared" si="10"/>
        <v>7885.800000000001</v>
      </c>
      <c r="T39" s="145">
        <f t="shared" si="14"/>
        <v>24971.699999999997</v>
      </c>
    </row>
    <row r="40" spans="1:20" s="146" customFormat="1" ht="16.5">
      <c r="A40" s="135">
        <v>38</v>
      </c>
      <c r="B40" s="135" t="s">
        <v>515</v>
      </c>
      <c r="C40" s="135">
        <v>1</v>
      </c>
      <c r="D40" s="136">
        <v>39429</v>
      </c>
      <c r="E40" s="135">
        <v>5</v>
      </c>
      <c r="F40" s="135">
        <v>102</v>
      </c>
      <c r="G40" s="135">
        <v>3</v>
      </c>
      <c r="H40" s="137">
        <v>41334</v>
      </c>
      <c r="I40" s="138">
        <f t="shared" si="12"/>
        <v>1</v>
      </c>
      <c r="J40" s="212">
        <f t="shared" si="1"/>
        <v>10</v>
      </c>
      <c r="K40" s="140">
        <f t="shared" si="2"/>
        <v>2</v>
      </c>
      <c r="L40" s="141">
        <f t="shared" si="3"/>
        <v>10</v>
      </c>
      <c r="M40" s="142">
        <f t="shared" si="13"/>
        <v>1.8333333333333335</v>
      </c>
      <c r="N40" s="142">
        <f t="shared" si="5"/>
        <v>1.8333333333333335</v>
      </c>
      <c r="O40" s="143">
        <f t="shared" si="6"/>
        <v>2.8333333333333335</v>
      </c>
      <c r="P40" s="143">
        <f t="shared" si="7"/>
        <v>2.8333333333333335</v>
      </c>
      <c r="Q40" s="213">
        <f t="shared" si="8"/>
        <v>14457.300000000001</v>
      </c>
      <c r="R40" s="136">
        <f t="shared" si="9"/>
        <v>22343.100000000002</v>
      </c>
      <c r="S40" s="144">
        <f t="shared" si="10"/>
        <v>7885.800000000001</v>
      </c>
      <c r="T40" s="145">
        <f t="shared" si="14"/>
        <v>24971.699999999997</v>
      </c>
    </row>
    <row r="41" spans="1:20" s="146" customFormat="1" ht="16.5">
      <c r="A41" s="135">
        <v>39</v>
      </c>
      <c r="B41" s="135" t="s">
        <v>515</v>
      </c>
      <c r="C41" s="135">
        <v>1</v>
      </c>
      <c r="D41" s="136">
        <v>39429</v>
      </c>
      <c r="E41" s="135">
        <v>5</v>
      </c>
      <c r="F41" s="135">
        <v>102</v>
      </c>
      <c r="G41" s="135">
        <v>3</v>
      </c>
      <c r="H41" s="137">
        <v>41334</v>
      </c>
      <c r="I41" s="138">
        <f t="shared" si="12"/>
        <v>1</v>
      </c>
      <c r="J41" s="212">
        <f t="shared" si="1"/>
        <v>10</v>
      </c>
      <c r="K41" s="140">
        <f t="shared" si="2"/>
        <v>2</v>
      </c>
      <c r="L41" s="141">
        <f t="shared" si="3"/>
        <v>10</v>
      </c>
      <c r="M41" s="142">
        <f t="shared" si="13"/>
        <v>1.8333333333333335</v>
      </c>
      <c r="N41" s="142">
        <f t="shared" si="5"/>
        <v>1.8333333333333335</v>
      </c>
      <c r="O41" s="143">
        <f t="shared" si="6"/>
        <v>2.8333333333333335</v>
      </c>
      <c r="P41" s="143">
        <f t="shared" si="7"/>
        <v>2.8333333333333335</v>
      </c>
      <c r="Q41" s="213">
        <f t="shared" si="8"/>
        <v>14457.300000000001</v>
      </c>
      <c r="R41" s="136">
        <f t="shared" si="9"/>
        <v>22343.100000000002</v>
      </c>
      <c r="S41" s="144">
        <f t="shared" si="10"/>
        <v>7885.800000000001</v>
      </c>
      <c r="T41" s="145">
        <f t="shared" si="14"/>
        <v>24971.699999999997</v>
      </c>
    </row>
    <row r="42" spans="1:20" s="146" customFormat="1" ht="16.5">
      <c r="A42" s="135">
        <v>40</v>
      </c>
      <c r="B42" s="135" t="s">
        <v>515</v>
      </c>
      <c r="C42" s="135">
        <v>1</v>
      </c>
      <c r="D42" s="136">
        <v>39429</v>
      </c>
      <c r="E42" s="135">
        <v>5</v>
      </c>
      <c r="F42" s="135">
        <v>102</v>
      </c>
      <c r="G42" s="135">
        <v>3</v>
      </c>
      <c r="H42" s="137">
        <v>41334</v>
      </c>
      <c r="I42" s="138">
        <f t="shared" si="12"/>
        <v>1</v>
      </c>
      <c r="J42" s="212">
        <f t="shared" si="1"/>
        <v>10</v>
      </c>
      <c r="K42" s="140">
        <f t="shared" si="2"/>
        <v>2</v>
      </c>
      <c r="L42" s="141">
        <f t="shared" si="3"/>
        <v>10</v>
      </c>
      <c r="M42" s="142">
        <f t="shared" si="13"/>
        <v>1.8333333333333335</v>
      </c>
      <c r="N42" s="142">
        <f t="shared" si="5"/>
        <v>1.8333333333333335</v>
      </c>
      <c r="O42" s="143">
        <f t="shared" si="6"/>
        <v>2.8333333333333335</v>
      </c>
      <c r="P42" s="143">
        <f t="shared" si="7"/>
        <v>2.8333333333333335</v>
      </c>
      <c r="Q42" s="213">
        <f t="shared" si="8"/>
        <v>14457.300000000001</v>
      </c>
      <c r="R42" s="136">
        <f t="shared" si="9"/>
        <v>22343.100000000002</v>
      </c>
      <c r="S42" s="144">
        <f t="shared" si="10"/>
        <v>7885.800000000001</v>
      </c>
      <c r="T42" s="145">
        <f t="shared" si="14"/>
        <v>24971.699999999997</v>
      </c>
    </row>
    <row r="43" spans="1:20" s="146" customFormat="1" ht="16.5">
      <c r="A43" s="135">
        <v>41</v>
      </c>
      <c r="B43" s="135" t="s">
        <v>515</v>
      </c>
      <c r="C43" s="135">
        <v>1</v>
      </c>
      <c r="D43" s="136">
        <v>39429</v>
      </c>
      <c r="E43" s="135">
        <v>5</v>
      </c>
      <c r="F43" s="135">
        <v>102</v>
      </c>
      <c r="G43" s="135">
        <v>3</v>
      </c>
      <c r="H43" s="137">
        <v>41334</v>
      </c>
      <c r="I43" s="138">
        <f t="shared" si="12"/>
        <v>1</v>
      </c>
      <c r="J43" s="212">
        <f t="shared" si="1"/>
        <v>10</v>
      </c>
      <c r="K43" s="140">
        <f t="shared" si="2"/>
        <v>2</v>
      </c>
      <c r="L43" s="141">
        <f t="shared" si="3"/>
        <v>10</v>
      </c>
      <c r="M43" s="142">
        <f t="shared" si="13"/>
        <v>1.8333333333333335</v>
      </c>
      <c r="N43" s="142">
        <f t="shared" si="5"/>
        <v>1.8333333333333335</v>
      </c>
      <c r="O43" s="143">
        <f t="shared" si="6"/>
        <v>2.8333333333333335</v>
      </c>
      <c r="P43" s="143">
        <f t="shared" si="7"/>
        <v>2.8333333333333335</v>
      </c>
      <c r="Q43" s="213">
        <f t="shared" si="8"/>
        <v>14457.300000000001</v>
      </c>
      <c r="R43" s="136">
        <f t="shared" si="9"/>
        <v>22343.100000000002</v>
      </c>
      <c r="S43" s="144">
        <f t="shared" si="10"/>
        <v>7885.800000000001</v>
      </c>
      <c r="T43" s="145">
        <f t="shared" si="14"/>
        <v>24971.699999999997</v>
      </c>
    </row>
    <row r="44" spans="1:20" s="146" customFormat="1" ht="16.5">
      <c r="A44" s="135">
        <v>42</v>
      </c>
      <c r="B44" s="135" t="s">
        <v>515</v>
      </c>
      <c r="C44" s="135">
        <v>1</v>
      </c>
      <c r="D44" s="136">
        <v>41460</v>
      </c>
      <c r="E44" s="135">
        <v>5</v>
      </c>
      <c r="F44" s="135">
        <v>102</v>
      </c>
      <c r="G44" s="135">
        <v>3</v>
      </c>
      <c r="H44" s="137">
        <v>41334</v>
      </c>
      <c r="I44" s="138">
        <f t="shared" si="12"/>
        <v>1</v>
      </c>
      <c r="J44" s="212">
        <f t="shared" si="1"/>
        <v>10</v>
      </c>
      <c r="K44" s="140">
        <f t="shared" si="2"/>
        <v>2</v>
      </c>
      <c r="L44" s="141">
        <f t="shared" si="3"/>
        <v>10</v>
      </c>
      <c r="M44" s="142">
        <f t="shared" si="13"/>
        <v>1.8333333333333335</v>
      </c>
      <c r="N44" s="142">
        <f t="shared" si="5"/>
        <v>1.8333333333333335</v>
      </c>
      <c r="O44" s="143">
        <f t="shared" si="6"/>
        <v>2.8333333333333335</v>
      </c>
      <c r="P44" s="143">
        <f t="shared" si="7"/>
        <v>2.8333333333333335</v>
      </c>
      <c r="Q44" s="213">
        <f t="shared" si="8"/>
        <v>15202.000000000002</v>
      </c>
      <c r="R44" s="136">
        <f t="shared" si="9"/>
        <v>23494</v>
      </c>
      <c r="S44" s="144">
        <f t="shared" si="10"/>
        <v>8291.999999999998</v>
      </c>
      <c r="T44" s="145">
        <f t="shared" si="14"/>
        <v>26258</v>
      </c>
    </row>
    <row r="45" spans="1:20" s="146" customFormat="1" ht="16.5">
      <c r="A45" s="135">
        <v>43</v>
      </c>
      <c r="B45" s="135" t="s">
        <v>515</v>
      </c>
      <c r="C45" s="135">
        <v>1</v>
      </c>
      <c r="D45" s="136">
        <v>41460</v>
      </c>
      <c r="E45" s="135">
        <v>5</v>
      </c>
      <c r="F45" s="135">
        <v>102</v>
      </c>
      <c r="G45" s="135">
        <v>3</v>
      </c>
      <c r="H45" s="137">
        <v>41334</v>
      </c>
      <c r="I45" s="138">
        <f t="shared" si="12"/>
        <v>1</v>
      </c>
      <c r="J45" s="212">
        <f t="shared" si="1"/>
        <v>10</v>
      </c>
      <c r="K45" s="140">
        <f t="shared" si="2"/>
        <v>2</v>
      </c>
      <c r="L45" s="141">
        <f t="shared" si="3"/>
        <v>10</v>
      </c>
      <c r="M45" s="142">
        <f t="shared" si="13"/>
        <v>1.8333333333333335</v>
      </c>
      <c r="N45" s="142">
        <f t="shared" si="5"/>
        <v>1.8333333333333335</v>
      </c>
      <c r="O45" s="143">
        <f t="shared" si="6"/>
        <v>2.8333333333333335</v>
      </c>
      <c r="P45" s="143">
        <f t="shared" si="7"/>
        <v>2.8333333333333335</v>
      </c>
      <c r="Q45" s="213">
        <f t="shared" si="8"/>
        <v>15202.000000000002</v>
      </c>
      <c r="R45" s="136">
        <f t="shared" si="9"/>
        <v>23494</v>
      </c>
      <c r="S45" s="144">
        <f t="shared" si="10"/>
        <v>8291.999999999998</v>
      </c>
      <c r="T45" s="145">
        <f t="shared" si="14"/>
        <v>26258</v>
      </c>
    </row>
    <row r="46" spans="1:20" s="146" customFormat="1" ht="16.5">
      <c r="A46" s="135">
        <v>44</v>
      </c>
      <c r="B46" s="135" t="s">
        <v>515</v>
      </c>
      <c r="C46" s="135">
        <v>1</v>
      </c>
      <c r="D46" s="136">
        <v>41460</v>
      </c>
      <c r="E46" s="135">
        <v>5</v>
      </c>
      <c r="F46" s="135">
        <v>102</v>
      </c>
      <c r="G46" s="135">
        <v>3</v>
      </c>
      <c r="H46" s="137">
        <v>41334</v>
      </c>
      <c r="I46" s="138">
        <f t="shared" si="12"/>
        <v>1</v>
      </c>
      <c r="J46" s="212">
        <f t="shared" si="1"/>
        <v>10</v>
      </c>
      <c r="K46" s="140">
        <f t="shared" si="2"/>
        <v>2</v>
      </c>
      <c r="L46" s="141">
        <f t="shared" si="3"/>
        <v>10</v>
      </c>
      <c r="M46" s="142">
        <f t="shared" si="13"/>
        <v>1.8333333333333335</v>
      </c>
      <c r="N46" s="142">
        <f t="shared" si="5"/>
        <v>1.8333333333333335</v>
      </c>
      <c r="O46" s="143">
        <f t="shared" si="6"/>
        <v>2.8333333333333335</v>
      </c>
      <c r="P46" s="143">
        <f t="shared" si="7"/>
        <v>2.8333333333333335</v>
      </c>
      <c r="Q46" s="213">
        <f t="shared" si="8"/>
        <v>15202.000000000002</v>
      </c>
      <c r="R46" s="136">
        <f t="shared" si="9"/>
        <v>23494</v>
      </c>
      <c r="S46" s="144">
        <f t="shared" si="10"/>
        <v>8291.999999999998</v>
      </c>
      <c r="T46" s="145">
        <f t="shared" si="14"/>
        <v>26258</v>
      </c>
    </row>
    <row r="47" spans="1:21" s="146" customFormat="1" ht="16.5">
      <c r="A47" s="135">
        <v>45</v>
      </c>
      <c r="B47" s="135" t="s">
        <v>515</v>
      </c>
      <c r="C47" s="135">
        <v>1</v>
      </c>
      <c r="D47" s="136">
        <v>41460</v>
      </c>
      <c r="E47" s="135">
        <v>5</v>
      </c>
      <c r="F47" s="135">
        <v>102</v>
      </c>
      <c r="G47" s="135">
        <v>3</v>
      </c>
      <c r="H47" s="137">
        <v>41334</v>
      </c>
      <c r="I47" s="138">
        <f t="shared" si="12"/>
        <v>1</v>
      </c>
      <c r="J47" s="212">
        <f t="shared" si="1"/>
        <v>10</v>
      </c>
      <c r="K47" s="140">
        <f t="shared" si="2"/>
        <v>2</v>
      </c>
      <c r="L47" s="141">
        <f t="shared" si="3"/>
        <v>10</v>
      </c>
      <c r="M47" s="142">
        <f t="shared" si="13"/>
        <v>1.8333333333333335</v>
      </c>
      <c r="N47" s="142">
        <f t="shared" si="5"/>
        <v>1.8333333333333335</v>
      </c>
      <c r="O47" s="143">
        <f t="shared" si="6"/>
        <v>2.8333333333333335</v>
      </c>
      <c r="P47" s="143">
        <f t="shared" si="7"/>
        <v>2.8333333333333335</v>
      </c>
      <c r="Q47" s="213">
        <f t="shared" si="8"/>
        <v>15202.000000000002</v>
      </c>
      <c r="R47" s="136">
        <f t="shared" si="9"/>
        <v>23494</v>
      </c>
      <c r="S47" s="144">
        <f t="shared" si="10"/>
        <v>8291.999999999998</v>
      </c>
      <c r="T47" s="145">
        <f t="shared" si="14"/>
        <v>26258</v>
      </c>
      <c r="U47" s="111">
        <f>SUM(D33:D46)</f>
        <v>558099</v>
      </c>
    </row>
    <row r="48" spans="1:20" s="227" customFormat="1" ht="16.5">
      <c r="A48" s="215">
        <v>46</v>
      </c>
      <c r="B48" s="215" t="s">
        <v>515</v>
      </c>
      <c r="C48" s="215">
        <v>1</v>
      </c>
      <c r="D48" s="216">
        <v>41540</v>
      </c>
      <c r="E48" s="215">
        <v>5</v>
      </c>
      <c r="F48" s="215">
        <v>103</v>
      </c>
      <c r="G48" s="215">
        <v>3</v>
      </c>
      <c r="H48" s="217">
        <v>41699</v>
      </c>
      <c r="I48" s="218">
        <f t="shared" si="12"/>
        <v>0</v>
      </c>
      <c r="J48" s="219">
        <f t="shared" si="1"/>
        <v>10</v>
      </c>
      <c r="K48" s="220">
        <f t="shared" si="2"/>
        <v>1</v>
      </c>
      <c r="L48" s="221">
        <f t="shared" si="3"/>
        <v>10</v>
      </c>
      <c r="M48" s="222">
        <f t="shared" si="13"/>
        <v>0.8333333333333334</v>
      </c>
      <c r="N48" s="222">
        <f t="shared" si="5"/>
        <v>0.8333333333333334</v>
      </c>
      <c r="O48" s="223">
        <f t="shared" si="6"/>
        <v>1.8333333333333335</v>
      </c>
      <c r="P48" s="223">
        <f t="shared" si="7"/>
        <v>1.8333333333333335</v>
      </c>
      <c r="Q48" s="224">
        <f t="shared" si="8"/>
        <v>6923.333333333334</v>
      </c>
      <c r="R48" s="216">
        <f t="shared" si="9"/>
        <v>15231.333333333334</v>
      </c>
      <c r="S48" s="225">
        <f t="shared" si="10"/>
        <v>8308</v>
      </c>
      <c r="T48" s="226">
        <f t="shared" si="14"/>
        <v>34616.666666666664</v>
      </c>
    </row>
    <row r="49" spans="1:20" s="227" customFormat="1" ht="16.5">
      <c r="A49" s="215">
        <v>47</v>
      </c>
      <c r="B49" s="215" t="s">
        <v>515</v>
      </c>
      <c r="C49" s="215">
        <v>1</v>
      </c>
      <c r="D49" s="216">
        <v>41540</v>
      </c>
      <c r="E49" s="215">
        <v>5</v>
      </c>
      <c r="F49" s="215">
        <v>103</v>
      </c>
      <c r="G49" s="215">
        <v>3</v>
      </c>
      <c r="H49" s="217">
        <v>41699</v>
      </c>
      <c r="I49" s="218">
        <f t="shared" si="12"/>
        <v>0</v>
      </c>
      <c r="J49" s="219">
        <f t="shared" si="1"/>
        <v>10</v>
      </c>
      <c r="K49" s="220">
        <f t="shared" si="2"/>
        <v>1</v>
      </c>
      <c r="L49" s="221">
        <f t="shared" si="3"/>
        <v>10</v>
      </c>
      <c r="M49" s="222">
        <f t="shared" si="13"/>
        <v>0.8333333333333334</v>
      </c>
      <c r="N49" s="222">
        <f t="shared" si="5"/>
        <v>0.8333333333333334</v>
      </c>
      <c r="O49" s="223">
        <f t="shared" si="6"/>
        <v>1.8333333333333335</v>
      </c>
      <c r="P49" s="223">
        <f t="shared" si="7"/>
        <v>1.8333333333333335</v>
      </c>
      <c r="Q49" s="224">
        <f t="shared" si="8"/>
        <v>6923.333333333334</v>
      </c>
      <c r="R49" s="216">
        <f t="shared" si="9"/>
        <v>15231.333333333334</v>
      </c>
      <c r="S49" s="225">
        <f t="shared" si="10"/>
        <v>8308</v>
      </c>
      <c r="T49" s="226">
        <f t="shared" si="14"/>
        <v>34616.666666666664</v>
      </c>
    </row>
    <row r="50" spans="1:20" s="227" customFormat="1" ht="16.5">
      <c r="A50" s="215">
        <v>48</v>
      </c>
      <c r="B50" s="215" t="s">
        <v>515</v>
      </c>
      <c r="C50" s="215">
        <v>1</v>
      </c>
      <c r="D50" s="216">
        <v>41540</v>
      </c>
      <c r="E50" s="215">
        <v>5</v>
      </c>
      <c r="F50" s="215">
        <v>103</v>
      </c>
      <c r="G50" s="215">
        <v>3</v>
      </c>
      <c r="H50" s="217">
        <v>41699</v>
      </c>
      <c r="I50" s="218">
        <f t="shared" si="12"/>
        <v>0</v>
      </c>
      <c r="J50" s="219">
        <f t="shared" si="1"/>
        <v>10</v>
      </c>
      <c r="K50" s="220">
        <f t="shared" si="2"/>
        <v>1</v>
      </c>
      <c r="L50" s="221">
        <f t="shared" si="3"/>
        <v>10</v>
      </c>
      <c r="M50" s="222">
        <f t="shared" si="13"/>
        <v>0.8333333333333334</v>
      </c>
      <c r="N50" s="222">
        <f t="shared" si="5"/>
        <v>0.8333333333333334</v>
      </c>
      <c r="O50" s="223">
        <f t="shared" si="6"/>
        <v>1.8333333333333335</v>
      </c>
      <c r="P50" s="223">
        <f t="shared" si="7"/>
        <v>1.8333333333333335</v>
      </c>
      <c r="Q50" s="224">
        <f t="shared" si="8"/>
        <v>6923.333333333334</v>
      </c>
      <c r="R50" s="216">
        <f t="shared" si="9"/>
        <v>15231.333333333334</v>
      </c>
      <c r="S50" s="225">
        <f t="shared" si="10"/>
        <v>8308</v>
      </c>
      <c r="T50" s="226">
        <f t="shared" si="14"/>
        <v>34616.666666666664</v>
      </c>
    </row>
    <row r="51" spans="1:20" s="227" customFormat="1" ht="16.5">
      <c r="A51" s="215">
        <v>49</v>
      </c>
      <c r="B51" s="215" t="s">
        <v>515</v>
      </c>
      <c r="C51" s="215">
        <v>1</v>
      </c>
      <c r="D51" s="216">
        <v>41540</v>
      </c>
      <c r="E51" s="215">
        <v>5</v>
      </c>
      <c r="F51" s="215">
        <v>103</v>
      </c>
      <c r="G51" s="215">
        <v>3</v>
      </c>
      <c r="H51" s="217">
        <v>41699</v>
      </c>
      <c r="I51" s="218">
        <f t="shared" si="12"/>
        <v>0</v>
      </c>
      <c r="J51" s="219">
        <f t="shared" si="1"/>
        <v>10</v>
      </c>
      <c r="K51" s="220">
        <f t="shared" si="2"/>
        <v>1</v>
      </c>
      <c r="L51" s="221">
        <f t="shared" si="3"/>
        <v>10</v>
      </c>
      <c r="M51" s="222">
        <f t="shared" si="13"/>
        <v>0.8333333333333334</v>
      </c>
      <c r="N51" s="222">
        <f t="shared" si="5"/>
        <v>0.8333333333333334</v>
      </c>
      <c r="O51" s="223">
        <f t="shared" si="6"/>
        <v>1.8333333333333335</v>
      </c>
      <c r="P51" s="223">
        <f t="shared" si="7"/>
        <v>1.8333333333333335</v>
      </c>
      <c r="Q51" s="224">
        <f t="shared" si="8"/>
        <v>6923.333333333334</v>
      </c>
      <c r="R51" s="216">
        <f t="shared" si="9"/>
        <v>15231.333333333334</v>
      </c>
      <c r="S51" s="225">
        <f t="shared" si="10"/>
        <v>8308</v>
      </c>
      <c r="T51" s="226">
        <f t="shared" si="14"/>
        <v>34616.666666666664</v>
      </c>
    </row>
    <row r="52" spans="1:20" s="227" customFormat="1" ht="16.5">
      <c r="A52" s="215">
        <v>50</v>
      </c>
      <c r="B52" s="215" t="s">
        <v>515</v>
      </c>
      <c r="C52" s="215">
        <v>1</v>
      </c>
      <c r="D52" s="216">
        <v>41540</v>
      </c>
      <c r="E52" s="215">
        <v>5</v>
      </c>
      <c r="F52" s="215">
        <v>103</v>
      </c>
      <c r="G52" s="215">
        <v>3</v>
      </c>
      <c r="H52" s="217">
        <v>41699</v>
      </c>
      <c r="I52" s="218">
        <f t="shared" si="12"/>
        <v>0</v>
      </c>
      <c r="J52" s="219">
        <f t="shared" si="1"/>
        <v>10</v>
      </c>
      <c r="K52" s="220">
        <f t="shared" si="2"/>
        <v>1</v>
      </c>
      <c r="L52" s="221">
        <f t="shared" si="3"/>
        <v>10</v>
      </c>
      <c r="M52" s="222">
        <f t="shared" si="13"/>
        <v>0.8333333333333334</v>
      </c>
      <c r="N52" s="222">
        <f t="shared" si="5"/>
        <v>0.8333333333333334</v>
      </c>
      <c r="O52" s="223">
        <f t="shared" si="6"/>
        <v>1.8333333333333335</v>
      </c>
      <c r="P52" s="223">
        <f t="shared" si="7"/>
        <v>1.8333333333333335</v>
      </c>
      <c r="Q52" s="224">
        <f t="shared" si="8"/>
        <v>6923.333333333334</v>
      </c>
      <c r="R52" s="216">
        <f t="shared" si="9"/>
        <v>15231.333333333334</v>
      </c>
      <c r="S52" s="225">
        <f t="shared" si="10"/>
        <v>8308</v>
      </c>
      <c r="T52" s="226">
        <f t="shared" si="14"/>
        <v>34616.666666666664</v>
      </c>
    </row>
    <row r="53" spans="1:20" s="227" customFormat="1" ht="16.5">
      <c r="A53" s="215">
        <v>51</v>
      </c>
      <c r="B53" s="215" t="s">
        <v>515</v>
      </c>
      <c r="C53" s="215">
        <v>1</v>
      </c>
      <c r="D53" s="216">
        <v>41540</v>
      </c>
      <c r="E53" s="215">
        <v>5</v>
      </c>
      <c r="F53" s="215">
        <v>103</v>
      </c>
      <c r="G53" s="215">
        <v>3</v>
      </c>
      <c r="H53" s="217">
        <v>41699</v>
      </c>
      <c r="I53" s="218">
        <f t="shared" si="12"/>
        <v>0</v>
      </c>
      <c r="J53" s="219">
        <f t="shared" si="1"/>
        <v>10</v>
      </c>
      <c r="K53" s="220">
        <f t="shared" si="2"/>
        <v>1</v>
      </c>
      <c r="L53" s="221">
        <f t="shared" si="3"/>
        <v>10</v>
      </c>
      <c r="M53" s="222">
        <f t="shared" si="13"/>
        <v>0.8333333333333334</v>
      </c>
      <c r="N53" s="222">
        <f t="shared" si="5"/>
        <v>0.8333333333333334</v>
      </c>
      <c r="O53" s="223">
        <f t="shared" si="6"/>
        <v>1.8333333333333335</v>
      </c>
      <c r="P53" s="223">
        <f t="shared" si="7"/>
        <v>1.8333333333333335</v>
      </c>
      <c r="Q53" s="224">
        <f t="shared" si="8"/>
        <v>6923.333333333334</v>
      </c>
      <c r="R53" s="216">
        <f t="shared" si="9"/>
        <v>15231.333333333334</v>
      </c>
      <c r="S53" s="225">
        <f t="shared" si="10"/>
        <v>8308</v>
      </c>
      <c r="T53" s="226">
        <f t="shared" si="14"/>
        <v>34616.666666666664</v>
      </c>
    </row>
    <row r="54" spans="1:20" s="227" customFormat="1" ht="16.5">
      <c r="A54" s="215">
        <v>52</v>
      </c>
      <c r="B54" s="215" t="s">
        <v>515</v>
      </c>
      <c r="C54" s="215">
        <v>1</v>
      </c>
      <c r="D54" s="216">
        <v>41540</v>
      </c>
      <c r="E54" s="215">
        <v>5</v>
      </c>
      <c r="F54" s="215">
        <v>103</v>
      </c>
      <c r="G54" s="215">
        <v>3</v>
      </c>
      <c r="H54" s="217">
        <v>41699</v>
      </c>
      <c r="I54" s="218">
        <f t="shared" si="12"/>
        <v>0</v>
      </c>
      <c r="J54" s="219">
        <f t="shared" si="1"/>
        <v>10</v>
      </c>
      <c r="K54" s="220">
        <f t="shared" si="2"/>
        <v>1</v>
      </c>
      <c r="L54" s="221">
        <f t="shared" si="3"/>
        <v>10</v>
      </c>
      <c r="M54" s="222">
        <f t="shared" si="13"/>
        <v>0.8333333333333334</v>
      </c>
      <c r="N54" s="222">
        <f t="shared" si="5"/>
        <v>0.8333333333333334</v>
      </c>
      <c r="O54" s="223">
        <f t="shared" si="6"/>
        <v>1.8333333333333335</v>
      </c>
      <c r="P54" s="223">
        <f t="shared" si="7"/>
        <v>1.8333333333333335</v>
      </c>
      <c r="Q54" s="224">
        <f t="shared" si="8"/>
        <v>6923.333333333334</v>
      </c>
      <c r="R54" s="216">
        <f t="shared" si="9"/>
        <v>15231.333333333334</v>
      </c>
      <c r="S54" s="225">
        <f t="shared" si="10"/>
        <v>8308</v>
      </c>
      <c r="T54" s="226">
        <f t="shared" si="14"/>
        <v>34616.666666666664</v>
      </c>
    </row>
    <row r="55" spans="1:20" s="227" customFormat="1" ht="16.5">
      <c r="A55" s="215">
        <v>53</v>
      </c>
      <c r="B55" s="215" t="s">
        <v>515</v>
      </c>
      <c r="C55" s="215">
        <v>1</v>
      </c>
      <c r="D55" s="216">
        <v>41540</v>
      </c>
      <c r="E55" s="215">
        <v>5</v>
      </c>
      <c r="F55" s="215">
        <v>103</v>
      </c>
      <c r="G55" s="215">
        <v>3</v>
      </c>
      <c r="H55" s="217">
        <v>41699</v>
      </c>
      <c r="I55" s="218">
        <f t="shared" si="12"/>
        <v>0</v>
      </c>
      <c r="J55" s="219">
        <f t="shared" si="1"/>
        <v>10</v>
      </c>
      <c r="K55" s="220">
        <f t="shared" si="2"/>
        <v>1</v>
      </c>
      <c r="L55" s="221">
        <f t="shared" si="3"/>
        <v>10</v>
      </c>
      <c r="M55" s="222">
        <f t="shared" si="13"/>
        <v>0.8333333333333334</v>
      </c>
      <c r="N55" s="222">
        <f t="shared" si="5"/>
        <v>0.8333333333333334</v>
      </c>
      <c r="O55" s="223">
        <f t="shared" si="6"/>
        <v>1.8333333333333335</v>
      </c>
      <c r="P55" s="223">
        <f t="shared" si="7"/>
        <v>1.8333333333333335</v>
      </c>
      <c r="Q55" s="224">
        <f t="shared" si="8"/>
        <v>6923.333333333334</v>
      </c>
      <c r="R55" s="216">
        <f t="shared" si="9"/>
        <v>15231.333333333334</v>
      </c>
      <c r="S55" s="225">
        <f t="shared" si="10"/>
        <v>8308</v>
      </c>
      <c r="T55" s="226">
        <f t="shared" si="14"/>
        <v>34616.666666666664</v>
      </c>
    </row>
    <row r="56" spans="1:20" s="227" customFormat="1" ht="16.5">
      <c r="A56" s="215">
        <v>54</v>
      </c>
      <c r="B56" s="215" t="s">
        <v>515</v>
      </c>
      <c r="C56" s="215">
        <v>1</v>
      </c>
      <c r="D56" s="216">
        <v>41540</v>
      </c>
      <c r="E56" s="215">
        <v>5</v>
      </c>
      <c r="F56" s="215">
        <v>103</v>
      </c>
      <c r="G56" s="215">
        <v>3</v>
      </c>
      <c r="H56" s="217">
        <v>41699</v>
      </c>
      <c r="I56" s="218">
        <f t="shared" si="12"/>
        <v>0</v>
      </c>
      <c r="J56" s="219">
        <f t="shared" si="1"/>
        <v>10</v>
      </c>
      <c r="K56" s="220">
        <f t="shared" si="2"/>
        <v>1</v>
      </c>
      <c r="L56" s="221">
        <f t="shared" si="3"/>
        <v>10</v>
      </c>
      <c r="M56" s="222">
        <f t="shared" si="13"/>
        <v>0.8333333333333334</v>
      </c>
      <c r="N56" s="222">
        <f t="shared" si="5"/>
        <v>0.8333333333333334</v>
      </c>
      <c r="O56" s="223">
        <f t="shared" si="6"/>
        <v>1.8333333333333335</v>
      </c>
      <c r="P56" s="223">
        <f t="shared" si="7"/>
        <v>1.8333333333333335</v>
      </c>
      <c r="Q56" s="224">
        <f t="shared" si="8"/>
        <v>6923.333333333334</v>
      </c>
      <c r="R56" s="216">
        <f t="shared" si="9"/>
        <v>15231.333333333334</v>
      </c>
      <c r="S56" s="225">
        <f t="shared" si="10"/>
        <v>8308</v>
      </c>
      <c r="T56" s="226">
        <f t="shared" si="14"/>
        <v>34616.666666666664</v>
      </c>
    </row>
    <row r="57" spans="1:20" s="227" customFormat="1" ht="16.5">
      <c r="A57" s="215">
        <v>55</v>
      </c>
      <c r="B57" s="215" t="s">
        <v>515</v>
      </c>
      <c r="C57" s="215">
        <v>1</v>
      </c>
      <c r="D57" s="216">
        <v>41540</v>
      </c>
      <c r="E57" s="215">
        <v>5</v>
      </c>
      <c r="F57" s="215">
        <v>103</v>
      </c>
      <c r="G57" s="215">
        <v>3</v>
      </c>
      <c r="H57" s="217">
        <v>41699</v>
      </c>
      <c r="I57" s="218">
        <f t="shared" si="12"/>
        <v>0</v>
      </c>
      <c r="J57" s="219">
        <f t="shared" si="1"/>
        <v>10</v>
      </c>
      <c r="K57" s="220">
        <f t="shared" si="2"/>
        <v>1</v>
      </c>
      <c r="L57" s="221">
        <f t="shared" si="3"/>
        <v>10</v>
      </c>
      <c r="M57" s="222">
        <f t="shared" si="13"/>
        <v>0.8333333333333334</v>
      </c>
      <c r="N57" s="222">
        <f t="shared" si="5"/>
        <v>0.8333333333333334</v>
      </c>
      <c r="O57" s="223">
        <f t="shared" si="6"/>
        <v>1.8333333333333335</v>
      </c>
      <c r="P57" s="223">
        <f t="shared" si="7"/>
        <v>1.8333333333333335</v>
      </c>
      <c r="Q57" s="224">
        <f t="shared" si="8"/>
        <v>6923.333333333334</v>
      </c>
      <c r="R57" s="216">
        <f t="shared" si="9"/>
        <v>15231.333333333334</v>
      </c>
      <c r="S57" s="225">
        <f t="shared" si="10"/>
        <v>8308</v>
      </c>
      <c r="T57" s="226">
        <f t="shared" si="14"/>
        <v>34616.666666666664</v>
      </c>
    </row>
    <row r="58" spans="1:20" s="227" customFormat="1" ht="16.5">
      <c r="A58" s="215">
        <v>56</v>
      </c>
      <c r="B58" s="215" t="s">
        <v>515</v>
      </c>
      <c r="C58" s="215">
        <v>1</v>
      </c>
      <c r="D58" s="216">
        <v>41540</v>
      </c>
      <c r="E58" s="215">
        <v>5</v>
      </c>
      <c r="F58" s="215">
        <v>103</v>
      </c>
      <c r="G58" s="215">
        <v>3</v>
      </c>
      <c r="H58" s="217">
        <v>41699</v>
      </c>
      <c r="I58" s="218">
        <f t="shared" si="12"/>
        <v>0</v>
      </c>
      <c r="J58" s="219">
        <f t="shared" si="1"/>
        <v>10</v>
      </c>
      <c r="K58" s="220">
        <f t="shared" si="2"/>
        <v>1</v>
      </c>
      <c r="L58" s="221">
        <f t="shared" si="3"/>
        <v>10</v>
      </c>
      <c r="M58" s="222">
        <f t="shared" si="13"/>
        <v>0.8333333333333334</v>
      </c>
      <c r="N58" s="222">
        <f t="shared" si="5"/>
        <v>0.8333333333333334</v>
      </c>
      <c r="O58" s="223">
        <f t="shared" si="6"/>
        <v>1.8333333333333335</v>
      </c>
      <c r="P58" s="223">
        <f t="shared" si="7"/>
        <v>1.8333333333333335</v>
      </c>
      <c r="Q58" s="224">
        <f t="shared" si="8"/>
        <v>6923.333333333334</v>
      </c>
      <c r="R58" s="216">
        <f t="shared" si="9"/>
        <v>15231.333333333334</v>
      </c>
      <c r="S58" s="225">
        <f t="shared" si="10"/>
        <v>8308</v>
      </c>
      <c r="T58" s="226">
        <f t="shared" si="14"/>
        <v>34616.666666666664</v>
      </c>
    </row>
    <row r="59" spans="1:20" s="227" customFormat="1" ht="16.5">
      <c r="A59" s="215">
        <v>57</v>
      </c>
      <c r="B59" s="215" t="s">
        <v>515</v>
      </c>
      <c r="C59" s="215">
        <v>1</v>
      </c>
      <c r="D59" s="216">
        <v>40125</v>
      </c>
      <c r="E59" s="215">
        <v>5</v>
      </c>
      <c r="F59" s="215">
        <v>103</v>
      </c>
      <c r="G59" s="215">
        <v>3</v>
      </c>
      <c r="H59" s="217">
        <v>41699</v>
      </c>
      <c r="I59" s="218">
        <f t="shared" si="12"/>
        <v>0</v>
      </c>
      <c r="J59" s="219">
        <f t="shared" si="1"/>
        <v>10</v>
      </c>
      <c r="K59" s="220">
        <f t="shared" si="2"/>
        <v>1</v>
      </c>
      <c r="L59" s="221">
        <f t="shared" si="3"/>
        <v>10</v>
      </c>
      <c r="M59" s="222">
        <f t="shared" si="13"/>
        <v>0.8333333333333334</v>
      </c>
      <c r="N59" s="222">
        <f t="shared" si="5"/>
        <v>0.8333333333333334</v>
      </c>
      <c r="O59" s="223">
        <f t="shared" si="6"/>
        <v>1.8333333333333335</v>
      </c>
      <c r="P59" s="223">
        <f t="shared" si="7"/>
        <v>1.8333333333333335</v>
      </c>
      <c r="Q59" s="224">
        <f t="shared" si="8"/>
        <v>6687.5</v>
      </c>
      <c r="R59" s="216">
        <f t="shared" si="9"/>
        <v>14712.500000000002</v>
      </c>
      <c r="S59" s="225">
        <f t="shared" si="10"/>
        <v>8025.000000000002</v>
      </c>
      <c r="T59" s="226">
        <f t="shared" si="14"/>
        <v>33437.5</v>
      </c>
    </row>
    <row r="60" spans="1:20" s="227" customFormat="1" ht="16.5">
      <c r="A60" s="215">
        <v>58</v>
      </c>
      <c r="B60" s="215" t="s">
        <v>515</v>
      </c>
      <c r="C60" s="215">
        <v>1</v>
      </c>
      <c r="D60" s="216">
        <v>40125</v>
      </c>
      <c r="E60" s="215">
        <v>5</v>
      </c>
      <c r="F60" s="215">
        <v>103</v>
      </c>
      <c r="G60" s="215">
        <v>3</v>
      </c>
      <c r="H60" s="217">
        <v>41699</v>
      </c>
      <c r="I60" s="218">
        <f t="shared" si="12"/>
        <v>0</v>
      </c>
      <c r="J60" s="219">
        <f t="shared" si="1"/>
        <v>10</v>
      </c>
      <c r="K60" s="220">
        <f t="shared" si="2"/>
        <v>1</v>
      </c>
      <c r="L60" s="221">
        <f t="shared" si="3"/>
        <v>10</v>
      </c>
      <c r="M60" s="222">
        <f t="shared" si="13"/>
        <v>0.8333333333333334</v>
      </c>
      <c r="N60" s="222">
        <f t="shared" si="5"/>
        <v>0.8333333333333334</v>
      </c>
      <c r="O60" s="223">
        <f t="shared" si="6"/>
        <v>1.8333333333333335</v>
      </c>
      <c r="P60" s="223">
        <f t="shared" si="7"/>
        <v>1.8333333333333335</v>
      </c>
      <c r="Q60" s="224">
        <f t="shared" si="8"/>
        <v>6687.5</v>
      </c>
      <c r="R60" s="216">
        <f t="shared" si="9"/>
        <v>14712.500000000002</v>
      </c>
      <c r="S60" s="225">
        <f t="shared" si="10"/>
        <v>8025.000000000002</v>
      </c>
      <c r="T60" s="226">
        <f t="shared" si="14"/>
        <v>33437.5</v>
      </c>
    </row>
    <row r="61" spans="1:20" s="227" customFormat="1" ht="16.5">
      <c r="A61" s="215">
        <v>59</v>
      </c>
      <c r="B61" s="215" t="s">
        <v>515</v>
      </c>
      <c r="C61" s="215">
        <v>1</v>
      </c>
      <c r="D61" s="216">
        <v>40125</v>
      </c>
      <c r="E61" s="215">
        <v>5</v>
      </c>
      <c r="F61" s="215">
        <v>103</v>
      </c>
      <c r="G61" s="215">
        <v>3</v>
      </c>
      <c r="H61" s="217">
        <v>41699</v>
      </c>
      <c r="I61" s="218">
        <f t="shared" si="12"/>
        <v>0</v>
      </c>
      <c r="J61" s="219">
        <f t="shared" si="1"/>
        <v>10</v>
      </c>
      <c r="K61" s="220">
        <f t="shared" si="2"/>
        <v>1</v>
      </c>
      <c r="L61" s="221">
        <f t="shared" si="3"/>
        <v>10</v>
      </c>
      <c r="M61" s="222">
        <f t="shared" si="13"/>
        <v>0.8333333333333334</v>
      </c>
      <c r="N61" s="222">
        <f t="shared" si="5"/>
        <v>0.8333333333333334</v>
      </c>
      <c r="O61" s="223">
        <f t="shared" si="6"/>
        <v>1.8333333333333335</v>
      </c>
      <c r="P61" s="223">
        <f t="shared" si="7"/>
        <v>1.8333333333333335</v>
      </c>
      <c r="Q61" s="224">
        <f t="shared" si="8"/>
        <v>6687.5</v>
      </c>
      <c r="R61" s="216">
        <f t="shared" si="9"/>
        <v>14712.500000000002</v>
      </c>
      <c r="S61" s="225">
        <f t="shared" si="10"/>
        <v>8025.000000000002</v>
      </c>
      <c r="T61" s="226">
        <f t="shared" si="14"/>
        <v>33437.5</v>
      </c>
    </row>
    <row r="62" spans="1:21" s="227" customFormat="1" ht="16.5">
      <c r="A62" s="215">
        <v>60</v>
      </c>
      <c r="B62" s="215" t="s">
        <v>515</v>
      </c>
      <c r="C62" s="215">
        <v>1</v>
      </c>
      <c r="D62" s="216">
        <v>40125</v>
      </c>
      <c r="E62" s="215">
        <v>5</v>
      </c>
      <c r="F62" s="215">
        <v>103</v>
      </c>
      <c r="G62" s="215">
        <v>3</v>
      </c>
      <c r="H62" s="217">
        <v>41699</v>
      </c>
      <c r="I62" s="218">
        <f t="shared" si="12"/>
        <v>0</v>
      </c>
      <c r="J62" s="219">
        <f t="shared" si="1"/>
        <v>10</v>
      </c>
      <c r="K62" s="220">
        <f t="shared" si="2"/>
        <v>1</v>
      </c>
      <c r="L62" s="221">
        <f t="shared" si="3"/>
        <v>10</v>
      </c>
      <c r="M62" s="222">
        <f t="shared" si="13"/>
        <v>0.8333333333333334</v>
      </c>
      <c r="N62" s="222">
        <f t="shared" si="5"/>
        <v>0.8333333333333334</v>
      </c>
      <c r="O62" s="223">
        <f t="shared" si="6"/>
        <v>1.8333333333333335</v>
      </c>
      <c r="P62" s="223">
        <f t="shared" si="7"/>
        <v>1.8333333333333335</v>
      </c>
      <c r="Q62" s="224">
        <f t="shared" si="8"/>
        <v>6687.5</v>
      </c>
      <c r="R62" s="216">
        <f t="shared" si="9"/>
        <v>14712.500000000002</v>
      </c>
      <c r="S62" s="225">
        <f t="shared" si="10"/>
        <v>8025.000000000002</v>
      </c>
      <c r="T62" s="226">
        <f t="shared" si="14"/>
        <v>33437.5</v>
      </c>
      <c r="U62" s="228">
        <f>SUM(D48:D61)</f>
        <v>577315</v>
      </c>
    </row>
    <row r="63" spans="1:21" s="389" customFormat="1" ht="16.5">
      <c r="A63" s="390"/>
      <c r="B63" s="381" t="s">
        <v>515</v>
      </c>
      <c r="C63" s="381">
        <v>1</v>
      </c>
      <c r="D63" s="391">
        <f aca="true" t="shared" si="15" ref="D63:D70">32200+6213</f>
        <v>38413</v>
      </c>
      <c r="E63" s="381">
        <v>5</v>
      </c>
      <c r="F63" s="392">
        <v>104</v>
      </c>
      <c r="G63" s="392">
        <v>6</v>
      </c>
      <c r="H63" s="393">
        <v>42156</v>
      </c>
      <c r="I63" s="383">
        <v>0</v>
      </c>
      <c r="J63" s="384">
        <f t="shared" si="1"/>
        <v>7</v>
      </c>
      <c r="K63" s="385">
        <f t="shared" si="2"/>
        <v>0</v>
      </c>
      <c r="L63" s="386">
        <f t="shared" si="3"/>
        <v>7</v>
      </c>
      <c r="M63" s="387">
        <v>0</v>
      </c>
      <c r="N63" s="387">
        <f t="shared" si="5"/>
        <v>0</v>
      </c>
      <c r="O63" s="388">
        <f t="shared" si="6"/>
        <v>0.5833333333333334</v>
      </c>
      <c r="P63" s="388">
        <f t="shared" si="7"/>
        <v>0.5833333333333334</v>
      </c>
      <c r="Q63" s="394">
        <f t="shared" si="8"/>
        <v>0</v>
      </c>
      <c r="R63" s="382">
        <f t="shared" si="9"/>
        <v>4481.516666666667</v>
      </c>
      <c r="S63" s="395">
        <f t="shared" si="10"/>
        <v>4481.516666666667</v>
      </c>
      <c r="T63" s="396">
        <v>0</v>
      </c>
      <c r="U63" s="397"/>
    </row>
    <row r="64" spans="1:21" s="389" customFormat="1" ht="16.5">
      <c r="A64" s="390"/>
      <c r="B64" s="381" t="s">
        <v>515</v>
      </c>
      <c r="C64" s="381">
        <v>1</v>
      </c>
      <c r="D64" s="391">
        <f t="shared" si="15"/>
        <v>38413</v>
      </c>
      <c r="E64" s="381">
        <v>5</v>
      </c>
      <c r="F64" s="392">
        <v>104</v>
      </c>
      <c r="G64" s="392">
        <v>6</v>
      </c>
      <c r="H64" s="393">
        <v>42156</v>
      </c>
      <c r="I64" s="383">
        <v>0</v>
      </c>
      <c r="J64" s="384">
        <f t="shared" si="1"/>
        <v>7</v>
      </c>
      <c r="K64" s="385">
        <f t="shared" si="2"/>
        <v>0</v>
      </c>
      <c r="L64" s="386">
        <f t="shared" si="3"/>
        <v>7</v>
      </c>
      <c r="M64" s="387">
        <v>0</v>
      </c>
      <c r="N64" s="387">
        <f t="shared" si="5"/>
        <v>0</v>
      </c>
      <c r="O64" s="388">
        <f t="shared" si="6"/>
        <v>0.5833333333333334</v>
      </c>
      <c r="P64" s="388">
        <f t="shared" si="7"/>
        <v>0.5833333333333334</v>
      </c>
      <c r="Q64" s="394">
        <f t="shared" si="8"/>
        <v>0</v>
      </c>
      <c r="R64" s="382">
        <f t="shared" si="9"/>
        <v>4481.516666666667</v>
      </c>
      <c r="S64" s="395">
        <f t="shared" si="10"/>
        <v>4481.516666666667</v>
      </c>
      <c r="T64" s="396">
        <v>0</v>
      </c>
      <c r="U64" s="397"/>
    </row>
    <row r="65" spans="1:21" s="389" customFormat="1" ht="16.5">
      <c r="A65" s="390"/>
      <c r="B65" s="381" t="s">
        <v>515</v>
      </c>
      <c r="C65" s="381">
        <v>1</v>
      </c>
      <c r="D65" s="391">
        <f t="shared" si="15"/>
        <v>38413</v>
      </c>
      <c r="E65" s="381">
        <v>5</v>
      </c>
      <c r="F65" s="392">
        <v>104</v>
      </c>
      <c r="G65" s="392">
        <v>6</v>
      </c>
      <c r="H65" s="393">
        <v>42156</v>
      </c>
      <c r="I65" s="383">
        <v>0</v>
      </c>
      <c r="J65" s="384">
        <f t="shared" si="1"/>
        <v>7</v>
      </c>
      <c r="K65" s="385">
        <f t="shared" si="2"/>
        <v>0</v>
      </c>
      <c r="L65" s="386">
        <f t="shared" si="3"/>
        <v>7</v>
      </c>
      <c r="M65" s="387">
        <v>0</v>
      </c>
      <c r="N65" s="387">
        <f t="shared" si="5"/>
        <v>0</v>
      </c>
      <c r="O65" s="388">
        <f t="shared" si="6"/>
        <v>0.5833333333333334</v>
      </c>
      <c r="P65" s="388">
        <f t="shared" si="7"/>
        <v>0.5833333333333334</v>
      </c>
      <c r="Q65" s="394">
        <f t="shared" si="8"/>
        <v>0</v>
      </c>
      <c r="R65" s="382">
        <f t="shared" si="9"/>
        <v>4481.516666666667</v>
      </c>
      <c r="S65" s="395">
        <f t="shared" si="10"/>
        <v>4481.516666666667</v>
      </c>
      <c r="T65" s="396">
        <v>0</v>
      </c>
      <c r="U65" s="397"/>
    </row>
    <row r="66" spans="1:21" s="389" customFormat="1" ht="16.5">
      <c r="A66" s="390"/>
      <c r="B66" s="381" t="s">
        <v>515</v>
      </c>
      <c r="C66" s="381">
        <v>1</v>
      </c>
      <c r="D66" s="391">
        <f t="shared" si="15"/>
        <v>38413</v>
      </c>
      <c r="E66" s="381">
        <v>5</v>
      </c>
      <c r="F66" s="392">
        <v>104</v>
      </c>
      <c r="G66" s="392">
        <v>6</v>
      </c>
      <c r="H66" s="393">
        <v>42156</v>
      </c>
      <c r="I66" s="383">
        <v>0</v>
      </c>
      <c r="J66" s="384">
        <f t="shared" si="1"/>
        <v>7</v>
      </c>
      <c r="K66" s="385">
        <f t="shared" si="2"/>
        <v>0</v>
      </c>
      <c r="L66" s="386">
        <f t="shared" si="3"/>
        <v>7</v>
      </c>
      <c r="M66" s="387">
        <v>0</v>
      </c>
      <c r="N66" s="387">
        <f t="shared" si="5"/>
        <v>0</v>
      </c>
      <c r="O66" s="388">
        <f t="shared" si="6"/>
        <v>0.5833333333333334</v>
      </c>
      <c r="P66" s="388">
        <f t="shared" si="7"/>
        <v>0.5833333333333334</v>
      </c>
      <c r="Q66" s="394">
        <f t="shared" si="8"/>
        <v>0</v>
      </c>
      <c r="R66" s="382">
        <f t="shared" si="9"/>
        <v>4481.516666666667</v>
      </c>
      <c r="S66" s="395">
        <f t="shared" si="10"/>
        <v>4481.516666666667</v>
      </c>
      <c r="T66" s="396">
        <v>0</v>
      </c>
      <c r="U66" s="397"/>
    </row>
    <row r="67" spans="1:21" s="389" customFormat="1" ht="16.5">
      <c r="A67" s="390"/>
      <c r="B67" s="381" t="s">
        <v>515</v>
      </c>
      <c r="C67" s="381">
        <v>1</v>
      </c>
      <c r="D67" s="391">
        <f t="shared" si="15"/>
        <v>38413</v>
      </c>
      <c r="E67" s="381">
        <v>5</v>
      </c>
      <c r="F67" s="392">
        <v>104</v>
      </c>
      <c r="G67" s="392">
        <v>6</v>
      </c>
      <c r="H67" s="393">
        <v>42156</v>
      </c>
      <c r="I67" s="383">
        <v>0</v>
      </c>
      <c r="J67" s="384">
        <f t="shared" si="1"/>
        <v>7</v>
      </c>
      <c r="K67" s="385">
        <f t="shared" si="2"/>
        <v>0</v>
      </c>
      <c r="L67" s="386">
        <f t="shared" si="3"/>
        <v>7</v>
      </c>
      <c r="M67" s="387">
        <v>0</v>
      </c>
      <c r="N67" s="387">
        <f t="shared" si="5"/>
        <v>0</v>
      </c>
      <c r="O67" s="388">
        <f t="shared" si="6"/>
        <v>0.5833333333333334</v>
      </c>
      <c r="P67" s="388">
        <f t="shared" si="7"/>
        <v>0.5833333333333334</v>
      </c>
      <c r="Q67" s="394">
        <f t="shared" si="8"/>
        <v>0</v>
      </c>
      <c r="R67" s="382">
        <f t="shared" si="9"/>
        <v>4481.516666666667</v>
      </c>
      <c r="S67" s="395">
        <f t="shared" si="10"/>
        <v>4481.516666666667</v>
      </c>
      <c r="T67" s="396">
        <v>0</v>
      </c>
      <c r="U67" s="397"/>
    </row>
    <row r="68" spans="1:21" s="389" customFormat="1" ht="16.5">
      <c r="A68" s="390"/>
      <c r="B68" s="381" t="s">
        <v>515</v>
      </c>
      <c r="C68" s="381">
        <v>1</v>
      </c>
      <c r="D68" s="391">
        <f t="shared" si="15"/>
        <v>38413</v>
      </c>
      <c r="E68" s="381">
        <v>5</v>
      </c>
      <c r="F68" s="392">
        <v>104</v>
      </c>
      <c r="G68" s="392">
        <v>6</v>
      </c>
      <c r="H68" s="393">
        <v>42156</v>
      </c>
      <c r="I68" s="383">
        <v>0</v>
      </c>
      <c r="J68" s="384">
        <f t="shared" si="1"/>
        <v>7</v>
      </c>
      <c r="K68" s="385">
        <f t="shared" si="2"/>
        <v>0</v>
      </c>
      <c r="L68" s="386">
        <f t="shared" si="3"/>
        <v>7</v>
      </c>
      <c r="M68" s="387">
        <v>0</v>
      </c>
      <c r="N68" s="387">
        <f t="shared" si="5"/>
        <v>0</v>
      </c>
      <c r="O68" s="388">
        <f t="shared" si="6"/>
        <v>0.5833333333333334</v>
      </c>
      <c r="P68" s="388">
        <f t="shared" si="7"/>
        <v>0.5833333333333334</v>
      </c>
      <c r="Q68" s="394">
        <f t="shared" si="8"/>
        <v>0</v>
      </c>
      <c r="R68" s="382">
        <f t="shared" si="9"/>
        <v>4481.516666666667</v>
      </c>
      <c r="S68" s="395">
        <f t="shared" si="10"/>
        <v>4481.516666666667</v>
      </c>
      <c r="T68" s="396">
        <v>0</v>
      </c>
      <c r="U68" s="397"/>
    </row>
    <row r="69" spans="1:21" s="389" customFormat="1" ht="16.5">
      <c r="A69" s="390"/>
      <c r="B69" s="381" t="s">
        <v>515</v>
      </c>
      <c r="C69" s="381">
        <v>1</v>
      </c>
      <c r="D69" s="391">
        <f t="shared" si="15"/>
        <v>38413</v>
      </c>
      <c r="E69" s="381">
        <v>5</v>
      </c>
      <c r="F69" s="392">
        <v>104</v>
      </c>
      <c r="G69" s="392">
        <v>6</v>
      </c>
      <c r="H69" s="393">
        <v>42156</v>
      </c>
      <c r="I69" s="383">
        <v>0</v>
      </c>
      <c r="J69" s="384">
        <f aca="true" t="shared" si="16" ref="J69:J81">$J$2-G69+1</f>
        <v>7</v>
      </c>
      <c r="K69" s="385">
        <f aca="true" t="shared" si="17" ref="K69:K81">$K$2-F69</f>
        <v>0</v>
      </c>
      <c r="L69" s="386">
        <f aca="true" t="shared" si="18" ref="L69:L81">$L$2-G69+1</f>
        <v>7</v>
      </c>
      <c r="M69" s="387">
        <v>0</v>
      </c>
      <c r="N69" s="387">
        <f aca="true" t="shared" si="19" ref="N69:N81">IF(M69&gt;E69,E69,M69)</f>
        <v>0</v>
      </c>
      <c r="O69" s="388">
        <f aca="true" t="shared" si="20" ref="O69:O81">K69+L69/12</f>
        <v>0.5833333333333334</v>
      </c>
      <c r="P69" s="388">
        <f aca="true" t="shared" si="21" ref="P69:P81">IF(O69&gt;E69,E69,O69)</f>
        <v>0.5833333333333334</v>
      </c>
      <c r="Q69" s="394">
        <f aca="true" t="shared" si="22" ref="Q69:Q81">(D69/E69)*N69</f>
        <v>0</v>
      </c>
      <c r="R69" s="382">
        <f aca="true" t="shared" si="23" ref="R69:R81">(D69/E69)*P69</f>
        <v>4481.516666666667</v>
      </c>
      <c r="S69" s="395">
        <f aca="true" t="shared" si="24" ref="S69:S81">R69-Q69</f>
        <v>4481.516666666667</v>
      </c>
      <c r="T69" s="396">
        <v>0</v>
      </c>
      <c r="U69" s="397"/>
    </row>
    <row r="70" spans="1:21" s="389" customFormat="1" ht="16.5">
      <c r="A70" s="390"/>
      <c r="B70" s="381" t="s">
        <v>515</v>
      </c>
      <c r="C70" s="381">
        <v>1</v>
      </c>
      <c r="D70" s="391">
        <f t="shared" si="15"/>
        <v>38413</v>
      </c>
      <c r="E70" s="381">
        <v>5</v>
      </c>
      <c r="F70" s="392">
        <v>104</v>
      </c>
      <c r="G70" s="392">
        <v>6</v>
      </c>
      <c r="H70" s="393">
        <v>42156</v>
      </c>
      <c r="I70" s="383">
        <v>0</v>
      </c>
      <c r="J70" s="384">
        <f t="shared" si="16"/>
        <v>7</v>
      </c>
      <c r="K70" s="385">
        <f t="shared" si="17"/>
        <v>0</v>
      </c>
      <c r="L70" s="386">
        <f t="shared" si="18"/>
        <v>7</v>
      </c>
      <c r="M70" s="387">
        <v>0</v>
      </c>
      <c r="N70" s="387">
        <f t="shared" si="19"/>
        <v>0</v>
      </c>
      <c r="O70" s="388">
        <f t="shared" si="20"/>
        <v>0.5833333333333334</v>
      </c>
      <c r="P70" s="388">
        <f t="shared" si="21"/>
        <v>0.5833333333333334</v>
      </c>
      <c r="Q70" s="394">
        <f t="shared" si="22"/>
        <v>0</v>
      </c>
      <c r="R70" s="382">
        <f t="shared" si="23"/>
        <v>4481.516666666667</v>
      </c>
      <c r="S70" s="395">
        <f t="shared" si="24"/>
        <v>4481.516666666667</v>
      </c>
      <c r="T70" s="396">
        <v>0</v>
      </c>
      <c r="U70" s="397"/>
    </row>
    <row r="71" spans="1:21" s="389" customFormat="1" ht="16.5">
      <c r="A71" s="390"/>
      <c r="B71" s="381" t="s">
        <v>515</v>
      </c>
      <c r="C71" s="381">
        <v>1</v>
      </c>
      <c r="D71" s="391">
        <f>32200+6213-1</f>
        <v>38412</v>
      </c>
      <c r="E71" s="381">
        <v>5</v>
      </c>
      <c r="F71" s="392">
        <v>104</v>
      </c>
      <c r="G71" s="392">
        <v>6</v>
      </c>
      <c r="H71" s="393">
        <v>42156</v>
      </c>
      <c r="I71" s="383">
        <v>0</v>
      </c>
      <c r="J71" s="384">
        <f t="shared" si="16"/>
        <v>7</v>
      </c>
      <c r="K71" s="385">
        <f t="shared" si="17"/>
        <v>0</v>
      </c>
      <c r="L71" s="386">
        <f t="shared" si="18"/>
        <v>7</v>
      </c>
      <c r="M71" s="387">
        <v>0</v>
      </c>
      <c r="N71" s="387">
        <f t="shared" si="19"/>
        <v>0</v>
      </c>
      <c r="O71" s="388">
        <f t="shared" si="20"/>
        <v>0.5833333333333334</v>
      </c>
      <c r="P71" s="388">
        <f t="shared" si="21"/>
        <v>0.5833333333333334</v>
      </c>
      <c r="Q71" s="394">
        <f t="shared" si="22"/>
        <v>0</v>
      </c>
      <c r="R71" s="382">
        <f t="shared" si="23"/>
        <v>4481.4</v>
      </c>
      <c r="S71" s="395">
        <f t="shared" si="24"/>
        <v>4481.4</v>
      </c>
      <c r="T71" s="396">
        <v>0</v>
      </c>
      <c r="U71" s="397"/>
    </row>
    <row r="72" spans="1:21" s="389" customFormat="1" ht="16.5">
      <c r="A72" s="390"/>
      <c r="B72" s="381" t="s">
        <v>515</v>
      </c>
      <c r="C72" s="381">
        <v>1</v>
      </c>
      <c r="D72" s="391">
        <f>32200+6213-1</f>
        <v>38412</v>
      </c>
      <c r="E72" s="381">
        <v>5</v>
      </c>
      <c r="F72" s="392">
        <v>104</v>
      </c>
      <c r="G72" s="392">
        <v>6</v>
      </c>
      <c r="H72" s="393">
        <v>42156</v>
      </c>
      <c r="I72" s="383">
        <v>0</v>
      </c>
      <c r="J72" s="384">
        <f t="shared" si="16"/>
        <v>7</v>
      </c>
      <c r="K72" s="385">
        <f t="shared" si="17"/>
        <v>0</v>
      </c>
      <c r="L72" s="386">
        <f t="shared" si="18"/>
        <v>7</v>
      </c>
      <c r="M72" s="387">
        <v>0</v>
      </c>
      <c r="N72" s="387">
        <f t="shared" si="19"/>
        <v>0</v>
      </c>
      <c r="O72" s="388">
        <f t="shared" si="20"/>
        <v>0.5833333333333334</v>
      </c>
      <c r="P72" s="388">
        <f t="shared" si="21"/>
        <v>0.5833333333333334</v>
      </c>
      <c r="Q72" s="394">
        <f t="shared" si="22"/>
        <v>0</v>
      </c>
      <c r="R72" s="382">
        <f t="shared" si="23"/>
        <v>4481.4</v>
      </c>
      <c r="S72" s="395">
        <f t="shared" si="24"/>
        <v>4481.4</v>
      </c>
      <c r="T72" s="396">
        <v>0</v>
      </c>
      <c r="U72" s="397"/>
    </row>
    <row r="73" spans="1:21" s="389" customFormat="1" ht="16.5">
      <c r="A73" s="390"/>
      <c r="B73" s="381" t="s">
        <v>515</v>
      </c>
      <c r="C73" s="381">
        <v>1</v>
      </c>
      <c r="D73" s="391">
        <f>32200+6213-1</f>
        <v>38412</v>
      </c>
      <c r="E73" s="381">
        <v>5</v>
      </c>
      <c r="F73" s="392">
        <v>104</v>
      </c>
      <c r="G73" s="392">
        <v>6</v>
      </c>
      <c r="H73" s="393">
        <v>42156</v>
      </c>
      <c r="I73" s="383">
        <v>0</v>
      </c>
      <c r="J73" s="384">
        <f t="shared" si="16"/>
        <v>7</v>
      </c>
      <c r="K73" s="385">
        <f t="shared" si="17"/>
        <v>0</v>
      </c>
      <c r="L73" s="386">
        <f t="shared" si="18"/>
        <v>7</v>
      </c>
      <c r="M73" s="387">
        <v>0</v>
      </c>
      <c r="N73" s="387">
        <f t="shared" si="19"/>
        <v>0</v>
      </c>
      <c r="O73" s="388">
        <f t="shared" si="20"/>
        <v>0.5833333333333334</v>
      </c>
      <c r="P73" s="388">
        <f t="shared" si="21"/>
        <v>0.5833333333333334</v>
      </c>
      <c r="Q73" s="394">
        <f t="shared" si="22"/>
        <v>0</v>
      </c>
      <c r="R73" s="382">
        <f t="shared" si="23"/>
        <v>4481.4</v>
      </c>
      <c r="S73" s="395">
        <f t="shared" si="24"/>
        <v>4481.4</v>
      </c>
      <c r="T73" s="396">
        <v>0</v>
      </c>
      <c r="U73" s="397"/>
    </row>
    <row r="74" spans="1:21" s="389" customFormat="1" ht="16.5">
      <c r="A74" s="390"/>
      <c r="B74" s="381" t="s">
        <v>515</v>
      </c>
      <c r="C74" s="381">
        <v>1</v>
      </c>
      <c r="D74" s="391">
        <f>38200+6212</f>
        <v>44412</v>
      </c>
      <c r="E74" s="381">
        <v>5</v>
      </c>
      <c r="F74" s="392">
        <v>104</v>
      </c>
      <c r="G74" s="392">
        <v>6</v>
      </c>
      <c r="H74" s="393">
        <v>42156</v>
      </c>
      <c r="I74" s="383">
        <v>0</v>
      </c>
      <c r="J74" s="384">
        <f t="shared" si="16"/>
        <v>7</v>
      </c>
      <c r="K74" s="385">
        <f t="shared" si="17"/>
        <v>0</v>
      </c>
      <c r="L74" s="386">
        <f t="shared" si="18"/>
        <v>7</v>
      </c>
      <c r="M74" s="387">
        <v>0</v>
      </c>
      <c r="N74" s="387">
        <f t="shared" si="19"/>
        <v>0</v>
      </c>
      <c r="O74" s="388">
        <f t="shared" si="20"/>
        <v>0.5833333333333334</v>
      </c>
      <c r="P74" s="388">
        <f t="shared" si="21"/>
        <v>0.5833333333333334</v>
      </c>
      <c r="Q74" s="394">
        <f t="shared" si="22"/>
        <v>0</v>
      </c>
      <c r="R74" s="382">
        <f t="shared" si="23"/>
        <v>5181.400000000001</v>
      </c>
      <c r="S74" s="395">
        <f t="shared" si="24"/>
        <v>5181.400000000001</v>
      </c>
      <c r="T74" s="396">
        <v>0</v>
      </c>
      <c r="U74" s="397"/>
    </row>
    <row r="75" spans="1:21" s="389" customFormat="1" ht="16.5">
      <c r="A75" s="390"/>
      <c r="B75" s="381" t="s">
        <v>515</v>
      </c>
      <c r="C75" s="381">
        <v>1</v>
      </c>
      <c r="D75" s="391">
        <f>38200+6212</f>
        <v>44412</v>
      </c>
      <c r="E75" s="381">
        <v>5</v>
      </c>
      <c r="F75" s="392">
        <v>104</v>
      </c>
      <c r="G75" s="392">
        <v>6</v>
      </c>
      <c r="H75" s="393">
        <v>42156</v>
      </c>
      <c r="I75" s="383">
        <v>0</v>
      </c>
      <c r="J75" s="384">
        <f t="shared" si="16"/>
        <v>7</v>
      </c>
      <c r="K75" s="385">
        <f t="shared" si="17"/>
        <v>0</v>
      </c>
      <c r="L75" s="386">
        <f t="shared" si="18"/>
        <v>7</v>
      </c>
      <c r="M75" s="387">
        <v>0</v>
      </c>
      <c r="N75" s="387">
        <f t="shared" si="19"/>
        <v>0</v>
      </c>
      <c r="O75" s="388">
        <f t="shared" si="20"/>
        <v>0.5833333333333334</v>
      </c>
      <c r="P75" s="388">
        <f t="shared" si="21"/>
        <v>0.5833333333333334</v>
      </c>
      <c r="Q75" s="394">
        <f t="shared" si="22"/>
        <v>0</v>
      </c>
      <c r="R75" s="382">
        <f t="shared" si="23"/>
        <v>5181.400000000001</v>
      </c>
      <c r="S75" s="395">
        <f t="shared" si="24"/>
        <v>5181.400000000001</v>
      </c>
      <c r="T75" s="396">
        <v>0</v>
      </c>
      <c r="U75" s="397"/>
    </row>
    <row r="76" spans="1:21" s="389" customFormat="1" ht="16.5">
      <c r="A76" s="390"/>
      <c r="B76" s="381" t="s">
        <v>515</v>
      </c>
      <c r="C76" s="381">
        <v>1</v>
      </c>
      <c r="D76" s="391">
        <f>38200+6212</f>
        <v>44412</v>
      </c>
      <c r="E76" s="381">
        <v>5</v>
      </c>
      <c r="F76" s="392">
        <v>104</v>
      </c>
      <c r="G76" s="392">
        <v>6</v>
      </c>
      <c r="H76" s="393">
        <v>42156</v>
      </c>
      <c r="I76" s="383">
        <v>0</v>
      </c>
      <c r="J76" s="384">
        <f t="shared" si="16"/>
        <v>7</v>
      </c>
      <c r="K76" s="385">
        <f t="shared" si="17"/>
        <v>0</v>
      </c>
      <c r="L76" s="386">
        <f t="shared" si="18"/>
        <v>7</v>
      </c>
      <c r="M76" s="387">
        <v>0</v>
      </c>
      <c r="N76" s="387">
        <f t="shared" si="19"/>
        <v>0</v>
      </c>
      <c r="O76" s="388">
        <f t="shared" si="20"/>
        <v>0.5833333333333334</v>
      </c>
      <c r="P76" s="388">
        <f t="shared" si="21"/>
        <v>0.5833333333333334</v>
      </c>
      <c r="Q76" s="394">
        <f t="shared" si="22"/>
        <v>0</v>
      </c>
      <c r="R76" s="382">
        <f t="shared" si="23"/>
        <v>5181.400000000001</v>
      </c>
      <c r="S76" s="395">
        <f t="shared" si="24"/>
        <v>5181.400000000001</v>
      </c>
      <c r="T76" s="396">
        <v>0</v>
      </c>
      <c r="U76" s="397"/>
    </row>
    <row r="77" spans="1:21" s="389" customFormat="1" ht="16.5">
      <c r="A77" s="390"/>
      <c r="B77" s="381" t="s">
        <v>515</v>
      </c>
      <c r="C77" s="381">
        <v>1</v>
      </c>
      <c r="D77" s="391">
        <f>38200+6212</f>
        <v>44412</v>
      </c>
      <c r="E77" s="381">
        <v>5</v>
      </c>
      <c r="F77" s="392">
        <v>104</v>
      </c>
      <c r="G77" s="392">
        <v>6</v>
      </c>
      <c r="H77" s="393">
        <v>42156</v>
      </c>
      <c r="I77" s="383">
        <v>0</v>
      </c>
      <c r="J77" s="384">
        <f t="shared" si="16"/>
        <v>7</v>
      </c>
      <c r="K77" s="385">
        <f t="shared" si="17"/>
        <v>0</v>
      </c>
      <c r="L77" s="386">
        <f t="shared" si="18"/>
        <v>7</v>
      </c>
      <c r="M77" s="387">
        <v>0</v>
      </c>
      <c r="N77" s="387">
        <f t="shared" si="19"/>
        <v>0</v>
      </c>
      <c r="O77" s="388">
        <f t="shared" si="20"/>
        <v>0.5833333333333334</v>
      </c>
      <c r="P77" s="388">
        <f t="shared" si="21"/>
        <v>0.5833333333333334</v>
      </c>
      <c r="Q77" s="394">
        <f t="shared" si="22"/>
        <v>0</v>
      </c>
      <c r="R77" s="382">
        <f t="shared" si="23"/>
        <v>5181.400000000001</v>
      </c>
      <c r="S77" s="395">
        <f t="shared" si="24"/>
        <v>5181.400000000001</v>
      </c>
      <c r="T77" s="396">
        <v>0</v>
      </c>
      <c r="U77" s="397"/>
    </row>
    <row r="78" spans="1:21" s="389" customFormat="1" ht="16.5">
      <c r="A78" s="390"/>
      <c r="B78" s="381" t="s">
        <v>515</v>
      </c>
      <c r="C78" s="381">
        <v>1</v>
      </c>
      <c r="D78" s="391">
        <f>38200+6212</f>
        <v>44412</v>
      </c>
      <c r="E78" s="381">
        <v>5</v>
      </c>
      <c r="F78" s="392">
        <v>104</v>
      </c>
      <c r="G78" s="392">
        <v>6</v>
      </c>
      <c r="H78" s="393">
        <v>42156</v>
      </c>
      <c r="I78" s="383">
        <v>0</v>
      </c>
      <c r="J78" s="384">
        <f t="shared" si="16"/>
        <v>7</v>
      </c>
      <c r="K78" s="385">
        <f t="shared" si="17"/>
        <v>0</v>
      </c>
      <c r="L78" s="386">
        <f t="shared" si="18"/>
        <v>7</v>
      </c>
      <c r="M78" s="387">
        <v>0</v>
      </c>
      <c r="N78" s="387">
        <f t="shared" si="19"/>
        <v>0</v>
      </c>
      <c r="O78" s="388">
        <f t="shared" si="20"/>
        <v>0.5833333333333334</v>
      </c>
      <c r="P78" s="388">
        <f t="shared" si="21"/>
        <v>0.5833333333333334</v>
      </c>
      <c r="Q78" s="394">
        <f t="shared" si="22"/>
        <v>0</v>
      </c>
      <c r="R78" s="382">
        <f t="shared" si="23"/>
        <v>5181.400000000001</v>
      </c>
      <c r="S78" s="395">
        <f t="shared" si="24"/>
        <v>5181.400000000001</v>
      </c>
      <c r="T78" s="396">
        <v>0</v>
      </c>
      <c r="U78" s="397"/>
    </row>
    <row r="79" spans="1:21" s="389" customFormat="1" ht="16.5">
      <c r="A79" s="390"/>
      <c r="B79" s="392" t="s">
        <v>522</v>
      </c>
      <c r="C79" s="392">
        <v>1</v>
      </c>
      <c r="D79" s="391">
        <v>28000</v>
      </c>
      <c r="E79" s="392">
        <v>3</v>
      </c>
      <c r="F79" s="392">
        <v>104</v>
      </c>
      <c r="G79" s="392">
        <v>5</v>
      </c>
      <c r="H79" s="393">
        <v>42125</v>
      </c>
      <c r="I79" s="398">
        <v>0</v>
      </c>
      <c r="J79" s="384">
        <f t="shared" si="16"/>
        <v>8</v>
      </c>
      <c r="K79" s="399">
        <f t="shared" si="17"/>
        <v>0</v>
      </c>
      <c r="L79" s="399">
        <f t="shared" si="18"/>
        <v>8</v>
      </c>
      <c r="M79" s="400">
        <v>0</v>
      </c>
      <c r="N79" s="400">
        <f t="shared" si="19"/>
        <v>0</v>
      </c>
      <c r="O79" s="401">
        <f t="shared" si="20"/>
        <v>0.6666666666666666</v>
      </c>
      <c r="P79" s="401">
        <f t="shared" si="21"/>
        <v>0.6666666666666666</v>
      </c>
      <c r="Q79" s="402">
        <f t="shared" si="22"/>
        <v>0</v>
      </c>
      <c r="R79" s="391">
        <f t="shared" si="23"/>
        <v>6222.222222222223</v>
      </c>
      <c r="S79" s="403">
        <f t="shared" si="24"/>
        <v>6222.222222222223</v>
      </c>
      <c r="T79" s="396">
        <v>0</v>
      </c>
      <c r="U79" s="397"/>
    </row>
    <row r="80" spans="1:21" s="389" customFormat="1" ht="16.5">
      <c r="A80" s="390"/>
      <c r="B80" s="392" t="s">
        <v>522</v>
      </c>
      <c r="C80" s="392">
        <v>1</v>
      </c>
      <c r="D80" s="391">
        <v>28000</v>
      </c>
      <c r="E80" s="392">
        <v>3</v>
      </c>
      <c r="F80" s="392">
        <v>104</v>
      </c>
      <c r="G80" s="392">
        <v>5</v>
      </c>
      <c r="H80" s="393">
        <v>42125</v>
      </c>
      <c r="I80" s="398">
        <v>0</v>
      </c>
      <c r="J80" s="384">
        <f t="shared" si="16"/>
        <v>8</v>
      </c>
      <c r="K80" s="399">
        <f t="shared" si="17"/>
        <v>0</v>
      </c>
      <c r="L80" s="399">
        <f t="shared" si="18"/>
        <v>8</v>
      </c>
      <c r="M80" s="400">
        <v>0</v>
      </c>
      <c r="N80" s="400">
        <f t="shared" si="19"/>
        <v>0</v>
      </c>
      <c r="O80" s="401">
        <f t="shared" si="20"/>
        <v>0.6666666666666666</v>
      </c>
      <c r="P80" s="401">
        <f t="shared" si="21"/>
        <v>0.6666666666666666</v>
      </c>
      <c r="Q80" s="402">
        <f t="shared" si="22"/>
        <v>0</v>
      </c>
      <c r="R80" s="391">
        <f t="shared" si="23"/>
        <v>6222.222222222223</v>
      </c>
      <c r="S80" s="403">
        <f t="shared" si="24"/>
        <v>6222.222222222223</v>
      </c>
      <c r="T80" s="396">
        <v>0</v>
      </c>
      <c r="U80" s="397"/>
    </row>
    <row r="81" spans="1:21" s="389" customFormat="1" ht="16.5">
      <c r="A81" s="390"/>
      <c r="B81" s="392" t="s">
        <v>522</v>
      </c>
      <c r="C81" s="392">
        <v>1</v>
      </c>
      <c r="D81" s="391">
        <v>28000</v>
      </c>
      <c r="E81" s="392">
        <v>3</v>
      </c>
      <c r="F81" s="392">
        <v>104</v>
      </c>
      <c r="G81" s="392">
        <v>5</v>
      </c>
      <c r="H81" s="393">
        <v>42125</v>
      </c>
      <c r="I81" s="398">
        <v>0</v>
      </c>
      <c r="J81" s="384">
        <f t="shared" si="16"/>
        <v>8</v>
      </c>
      <c r="K81" s="399">
        <f t="shared" si="17"/>
        <v>0</v>
      </c>
      <c r="L81" s="399">
        <f t="shared" si="18"/>
        <v>8</v>
      </c>
      <c r="M81" s="400">
        <v>0</v>
      </c>
      <c r="N81" s="400">
        <f t="shared" si="19"/>
        <v>0</v>
      </c>
      <c r="O81" s="401">
        <f t="shared" si="20"/>
        <v>0.6666666666666666</v>
      </c>
      <c r="P81" s="401">
        <f t="shared" si="21"/>
        <v>0.6666666666666666</v>
      </c>
      <c r="Q81" s="402">
        <f t="shared" si="22"/>
        <v>0</v>
      </c>
      <c r="R81" s="391">
        <f t="shared" si="23"/>
        <v>6222.222222222223</v>
      </c>
      <c r="S81" s="403">
        <f t="shared" si="24"/>
        <v>6222.222222222223</v>
      </c>
      <c r="T81" s="396">
        <v>0</v>
      </c>
      <c r="U81" s="397"/>
    </row>
    <row r="82" spans="1:21" s="9" customFormat="1" ht="17.25" thickBot="1">
      <c r="A82" s="920" t="s">
        <v>523</v>
      </c>
      <c r="B82" s="921"/>
      <c r="C82" s="88"/>
      <c r="D82" s="89">
        <f>SUM(D83:D115)</f>
        <v>1440845</v>
      </c>
      <c r="E82" s="88"/>
      <c r="F82" s="88"/>
      <c r="G82" s="88"/>
      <c r="H82" s="90"/>
      <c r="I82" s="91"/>
      <c r="J82" s="91"/>
      <c r="K82" s="91"/>
      <c r="L82" s="91"/>
      <c r="M82" s="92"/>
      <c r="N82" s="92"/>
      <c r="O82" s="93"/>
      <c r="P82" s="93"/>
      <c r="Q82" s="89">
        <f>SUM(Q83:Q115)</f>
        <v>1440845</v>
      </c>
      <c r="R82" s="89">
        <f>SUM(R83:R115)</f>
        <v>1440845</v>
      </c>
      <c r="S82" s="94">
        <f>SUM(S83:S115)</f>
        <v>0</v>
      </c>
      <c r="T82" s="94">
        <f>SUM(T83:T115)</f>
        <v>0</v>
      </c>
      <c r="U82" s="111"/>
    </row>
    <row r="83" spans="1:20" s="9" customFormat="1" ht="16.5">
      <c r="A83" s="56">
        <v>1</v>
      </c>
      <c r="B83" s="56" t="s">
        <v>515</v>
      </c>
      <c r="C83" s="56">
        <v>1</v>
      </c>
      <c r="D83" s="57">
        <v>60000</v>
      </c>
      <c r="E83" s="56">
        <v>5</v>
      </c>
      <c r="F83" s="56">
        <v>94</v>
      </c>
      <c r="G83" s="56">
        <v>5</v>
      </c>
      <c r="H83" s="58">
        <v>38486</v>
      </c>
      <c r="I83" s="59">
        <f aca="true" t="shared" si="25" ref="I83:I115">$I$2-F83</f>
        <v>9</v>
      </c>
      <c r="J83" s="59">
        <f aca="true" t="shared" si="26" ref="J83:J115">$J$2-G83+1</f>
        <v>8</v>
      </c>
      <c r="K83" s="59">
        <f aca="true" t="shared" si="27" ref="K83:K115">$K$2-F83</f>
        <v>10</v>
      </c>
      <c r="L83" s="59">
        <f aca="true" t="shared" si="28" ref="L83:L115">$L$2-G83+1</f>
        <v>8</v>
      </c>
      <c r="M83" s="60">
        <f aca="true" t="shared" si="29" ref="M83:M115">I83+J83/12</f>
        <v>9.666666666666666</v>
      </c>
      <c r="N83" s="60">
        <f aca="true" t="shared" si="30" ref="N83:N106">IF(M83&gt;E83,E83,M83)</f>
        <v>5</v>
      </c>
      <c r="O83" s="61">
        <f aca="true" t="shared" si="31" ref="O83:O115">K83+L83/12</f>
        <v>10.666666666666666</v>
      </c>
      <c r="P83" s="61">
        <f aca="true" t="shared" si="32" ref="P83:P115">IF(O83&gt;E83,E83,O83)</f>
        <v>5</v>
      </c>
      <c r="Q83" s="57">
        <f aca="true" t="shared" si="33" ref="Q83:Q106">(D83/E83)*N83</f>
        <v>60000</v>
      </c>
      <c r="R83" s="57">
        <f aca="true" t="shared" si="34" ref="R83:R115">(D83/E83)*P83</f>
        <v>60000</v>
      </c>
      <c r="S83" s="62">
        <f aca="true" t="shared" si="35" ref="S83:S115">R83-Q83</f>
        <v>0</v>
      </c>
      <c r="T83" s="63">
        <f aca="true" t="shared" si="36" ref="T83:T115">D83-Q83</f>
        <v>0</v>
      </c>
    </row>
    <row r="84" spans="1:20" s="9" customFormat="1" ht="16.5">
      <c r="A84" s="64">
        <v>2</v>
      </c>
      <c r="B84" s="64" t="s">
        <v>515</v>
      </c>
      <c r="C84" s="64">
        <v>1</v>
      </c>
      <c r="D84" s="65">
        <v>60000</v>
      </c>
      <c r="E84" s="64">
        <v>5</v>
      </c>
      <c r="F84" s="64">
        <v>94</v>
      </c>
      <c r="G84" s="64">
        <v>5</v>
      </c>
      <c r="H84" s="66">
        <v>38486</v>
      </c>
      <c r="I84" s="67">
        <f t="shared" si="25"/>
        <v>9</v>
      </c>
      <c r="J84" s="59">
        <f t="shared" si="26"/>
        <v>8</v>
      </c>
      <c r="K84" s="67">
        <f t="shared" si="27"/>
        <v>10</v>
      </c>
      <c r="L84" s="59">
        <f t="shared" si="28"/>
        <v>8</v>
      </c>
      <c r="M84" s="68">
        <f t="shared" si="29"/>
        <v>9.666666666666666</v>
      </c>
      <c r="N84" s="68">
        <f t="shared" si="30"/>
        <v>5</v>
      </c>
      <c r="O84" s="69">
        <f t="shared" si="31"/>
        <v>10.666666666666666</v>
      </c>
      <c r="P84" s="69">
        <f t="shared" si="32"/>
        <v>5</v>
      </c>
      <c r="Q84" s="65">
        <f t="shared" si="33"/>
        <v>60000</v>
      </c>
      <c r="R84" s="65">
        <f t="shared" si="34"/>
        <v>60000</v>
      </c>
      <c r="S84" s="70">
        <f t="shared" si="35"/>
        <v>0</v>
      </c>
      <c r="T84" s="71">
        <f t="shared" si="36"/>
        <v>0</v>
      </c>
    </row>
    <row r="85" spans="1:20" s="9" customFormat="1" ht="16.5">
      <c r="A85" s="56">
        <v>3</v>
      </c>
      <c r="B85" s="64" t="s">
        <v>524</v>
      </c>
      <c r="C85" s="64">
        <v>1</v>
      </c>
      <c r="D85" s="65">
        <v>120000</v>
      </c>
      <c r="E85" s="64">
        <v>5</v>
      </c>
      <c r="F85" s="64">
        <v>94</v>
      </c>
      <c r="G85" s="64">
        <v>6</v>
      </c>
      <c r="H85" s="66">
        <v>38505</v>
      </c>
      <c r="I85" s="67">
        <f t="shared" si="25"/>
        <v>9</v>
      </c>
      <c r="J85" s="59">
        <f t="shared" si="26"/>
        <v>7</v>
      </c>
      <c r="K85" s="67">
        <f t="shared" si="27"/>
        <v>10</v>
      </c>
      <c r="L85" s="59">
        <f t="shared" si="28"/>
        <v>7</v>
      </c>
      <c r="M85" s="68">
        <f t="shared" si="29"/>
        <v>9.583333333333334</v>
      </c>
      <c r="N85" s="68">
        <f t="shared" si="30"/>
        <v>5</v>
      </c>
      <c r="O85" s="69">
        <f t="shared" si="31"/>
        <v>10.583333333333334</v>
      </c>
      <c r="P85" s="69">
        <f t="shared" si="32"/>
        <v>5</v>
      </c>
      <c r="Q85" s="65">
        <f t="shared" si="33"/>
        <v>120000</v>
      </c>
      <c r="R85" s="65">
        <f t="shared" si="34"/>
        <v>120000</v>
      </c>
      <c r="S85" s="70">
        <f t="shared" si="35"/>
        <v>0</v>
      </c>
      <c r="T85" s="71">
        <f t="shared" si="36"/>
        <v>0</v>
      </c>
    </row>
    <row r="86" spans="1:20" s="9" customFormat="1" ht="16.5">
      <c r="A86" s="64">
        <v>4</v>
      </c>
      <c r="B86" s="64" t="s">
        <v>525</v>
      </c>
      <c r="C86" s="64">
        <v>1</v>
      </c>
      <c r="D86" s="65">
        <v>36000</v>
      </c>
      <c r="E86" s="64">
        <v>8</v>
      </c>
      <c r="F86" s="64">
        <v>94</v>
      </c>
      <c r="G86" s="64">
        <v>4</v>
      </c>
      <c r="H86" s="66">
        <v>38461</v>
      </c>
      <c r="I86" s="67">
        <f t="shared" si="25"/>
        <v>9</v>
      </c>
      <c r="J86" s="59">
        <f t="shared" si="26"/>
        <v>9</v>
      </c>
      <c r="K86" s="67">
        <f t="shared" si="27"/>
        <v>10</v>
      </c>
      <c r="L86" s="59">
        <f t="shared" si="28"/>
        <v>9</v>
      </c>
      <c r="M86" s="68">
        <f t="shared" si="29"/>
        <v>9.75</v>
      </c>
      <c r="N86" s="68">
        <f t="shared" si="30"/>
        <v>8</v>
      </c>
      <c r="O86" s="69">
        <f t="shared" si="31"/>
        <v>10.75</v>
      </c>
      <c r="P86" s="69">
        <f t="shared" si="32"/>
        <v>8</v>
      </c>
      <c r="Q86" s="65">
        <f t="shared" si="33"/>
        <v>36000</v>
      </c>
      <c r="R86" s="65">
        <f t="shared" si="34"/>
        <v>36000</v>
      </c>
      <c r="S86" s="70">
        <f t="shared" si="35"/>
        <v>0</v>
      </c>
      <c r="T86" s="71">
        <f t="shared" si="36"/>
        <v>0</v>
      </c>
    </row>
    <row r="87" spans="1:20" s="9" customFormat="1" ht="16.5">
      <c r="A87" s="56">
        <v>5</v>
      </c>
      <c r="B87" s="64" t="s">
        <v>525</v>
      </c>
      <c r="C87" s="64">
        <v>1</v>
      </c>
      <c r="D87" s="65">
        <v>36000</v>
      </c>
      <c r="E87" s="64">
        <v>8</v>
      </c>
      <c r="F87" s="64">
        <v>94</v>
      </c>
      <c r="G87" s="64">
        <v>6</v>
      </c>
      <c r="H87" s="66">
        <v>38513</v>
      </c>
      <c r="I87" s="67">
        <f t="shared" si="25"/>
        <v>9</v>
      </c>
      <c r="J87" s="59">
        <f t="shared" si="26"/>
        <v>7</v>
      </c>
      <c r="K87" s="67">
        <f t="shared" si="27"/>
        <v>10</v>
      </c>
      <c r="L87" s="59">
        <f t="shared" si="28"/>
        <v>7</v>
      </c>
      <c r="M87" s="68">
        <f t="shared" si="29"/>
        <v>9.583333333333334</v>
      </c>
      <c r="N87" s="68">
        <f t="shared" si="30"/>
        <v>8</v>
      </c>
      <c r="O87" s="69">
        <f t="shared" si="31"/>
        <v>10.583333333333334</v>
      </c>
      <c r="P87" s="69">
        <f t="shared" si="32"/>
        <v>8</v>
      </c>
      <c r="Q87" s="65">
        <f t="shared" si="33"/>
        <v>36000</v>
      </c>
      <c r="R87" s="65">
        <f t="shared" si="34"/>
        <v>36000</v>
      </c>
      <c r="S87" s="70">
        <f t="shared" si="35"/>
        <v>0</v>
      </c>
      <c r="T87" s="71">
        <f t="shared" si="36"/>
        <v>0</v>
      </c>
    </row>
    <row r="88" spans="1:20" s="9" customFormat="1" ht="16.5">
      <c r="A88" s="64">
        <v>6</v>
      </c>
      <c r="B88" s="64" t="s">
        <v>525</v>
      </c>
      <c r="C88" s="64">
        <v>1</v>
      </c>
      <c r="D88" s="65">
        <v>30000</v>
      </c>
      <c r="E88" s="64">
        <v>8</v>
      </c>
      <c r="F88" s="64">
        <v>94</v>
      </c>
      <c r="G88" s="64">
        <v>6</v>
      </c>
      <c r="H88" s="66">
        <v>38505</v>
      </c>
      <c r="I88" s="67">
        <f t="shared" si="25"/>
        <v>9</v>
      </c>
      <c r="J88" s="59">
        <f t="shared" si="26"/>
        <v>7</v>
      </c>
      <c r="K88" s="67">
        <f t="shared" si="27"/>
        <v>10</v>
      </c>
      <c r="L88" s="59">
        <f t="shared" si="28"/>
        <v>7</v>
      </c>
      <c r="M88" s="68">
        <f t="shared" si="29"/>
        <v>9.583333333333334</v>
      </c>
      <c r="N88" s="68">
        <f t="shared" si="30"/>
        <v>8</v>
      </c>
      <c r="O88" s="69">
        <f t="shared" si="31"/>
        <v>10.583333333333334</v>
      </c>
      <c r="P88" s="69">
        <f t="shared" si="32"/>
        <v>8</v>
      </c>
      <c r="Q88" s="65">
        <f t="shared" si="33"/>
        <v>30000</v>
      </c>
      <c r="R88" s="65">
        <f t="shared" si="34"/>
        <v>30000</v>
      </c>
      <c r="S88" s="70">
        <f t="shared" si="35"/>
        <v>0</v>
      </c>
      <c r="T88" s="71">
        <f t="shared" si="36"/>
        <v>0</v>
      </c>
    </row>
    <row r="89" spans="1:20" s="9" customFormat="1" ht="16.5">
      <c r="A89" s="56">
        <v>7</v>
      </c>
      <c r="B89" s="64" t="s">
        <v>525</v>
      </c>
      <c r="C89" s="64">
        <v>1</v>
      </c>
      <c r="D89" s="65">
        <v>30000</v>
      </c>
      <c r="E89" s="64">
        <v>8</v>
      </c>
      <c r="F89" s="64">
        <v>94</v>
      </c>
      <c r="G89" s="64">
        <v>6</v>
      </c>
      <c r="H89" s="66">
        <v>38505</v>
      </c>
      <c r="I89" s="67">
        <f t="shared" si="25"/>
        <v>9</v>
      </c>
      <c r="J89" s="59">
        <f t="shared" si="26"/>
        <v>7</v>
      </c>
      <c r="K89" s="67">
        <f t="shared" si="27"/>
        <v>10</v>
      </c>
      <c r="L89" s="59">
        <f t="shared" si="28"/>
        <v>7</v>
      </c>
      <c r="M89" s="68">
        <f t="shared" si="29"/>
        <v>9.583333333333334</v>
      </c>
      <c r="N89" s="68">
        <f t="shared" si="30"/>
        <v>8</v>
      </c>
      <c r="O89" s="69">
        <f t="shared" si="31"/>
        <v>10.583333333333334</v>
      </c>
      <c r="P89" s="69">
        <f t="shared" si="32"/>
        <v>8</v>
      </c>
      <c r="Q89" s="65">
        <f t="shared" si="33"/>
        <v>30000</v>
      </c>
      <c r="R89" s="65">
        <f t="shared" si="34"/>
        <v>30000</v>
      </c>
      <c r="S89" s="70">
        <f t="shared" si="35"/>
        <v>0</v>
      </c>
      <c r="T89" s="71">
        <f t="shared" si="36"/>
        <v>0</v>
      </c>
    </row>
    <row r="90" spans="1:20" s="9" customFormat="1" ht="16.5">
      <c r="A90" s="64">
        <v>8</v>
      </c>
      <c r="B90" s="64" t="s">
        <v>525</v>
      </c>
      <c r="C90" s="64">
        <v>1</v>
      </c>
      <c r="D90" s="65">
        <v>160000</v>
      </c>
      <c r="E90" s="64">
        <v>8</v>
      </c>
      <c r="F90" s="64">
        <v>94</v>
      </c>
      <c r="G90" s="64">
        <v>6</v>
      </c>
      <c r="H90" s="66">
        <v>38505</v>
      </c>
      <c r="I90" s="67">
        <f t="shared" si="25"/>
        <v>9</v>
      </c>
      <c r="J90" s="59">
        <f t="shared" si="26"/>
        <v>7</v>
      </c>
      <c r="K90" s="67">
        <f t="shared" si="27"/>
        <v>10</v>
      </c>
      <c r="L90" s="59">
        <f t="shared" si="28"/>
        <v>7</v>
      </c>
      <c r="M90" s="68">
        <f t="shared" si="29"/>
        <v>9.583333333333334</v>
      </c>
      <c r="N90" s="68">
        <f t="shared" si="30"/>
        <v>8</v>
      </c>
      <c r="O90" s="69">
        <f t="shared" si="31"/>
        <v>10.583333333333334</v>
      </c>
      <c r="P90" s="69">
        <f t="shared" si="32"/>
        <v>8</v>
      </c>
      <c r="Q90" s="65">
        <f t="shared" si="33"/>
        <v>160000</v>
      </c>
      <c r="R90" s="65">
        <f t="shared" si="34"/>
        <v>160000</v>
      </c>
      <c r="S90" s="70">
        <f t="shared" si="35"/>
        <v>0</v>
      </c>
      <c r="T90" s="71">
        <f t="shared" si="36"/>
        <v>0</v>
      </c>
    </row>
    <row r="91" spans="1:20" s="9" customFormat="1" ht="16.5">
      <c r="A91" s="56">
        <v>9</v>
      </c>
      <c r="B91" s="64" t="s">
        <v>526</v>
      </c>
      <c r="C91" s="64">
        <v>1</v>
      </c>
      <c r="D91" s="65">
        <v>33900</v>
      </c>
      <c r="E91" s="64">
        <v>5</v>
      </c>
      <c r="F91" s="64">
        <v>94</v>
      </c>
      <c r="G91" s="64">
        <v>6</v>
      </c>
      <c r="H91" s="66">
        <v>38513</v>
      </c>
      <c r="I91" s="67">
        <f t="shared" si="25"/>
        <v>9</v>
      </c>
      <c r="J91" s="59">
        <f t="shared" si="26"/>
        <v>7</v>
      </c>
      <c r="K91" s="67">
        <f t="shared" si="27"/>
        <v>10</v>
      </c>
      <c r="L91" s="59">
        <f t="shared" si="28"/>
        <v>7</v>
      </c>
      <c r="M91" s="68">
        <f t="shared" si="29"/>
        <v>9.583333333333334</v>
      </c>
      <c r="N91" s="68">
        <f t="shared" si="30"/>
        <v>5</v>
      </c>
      <c r="O91" s="69">
        <f t="shared" si="31"/>
        <v>10.583333333333334</v>
      </c>
      <c r="P91" s="69">
        <f t="shared" si="32"/>
        <v>5</v>
      </c>
      <c r="Q91" s="65">
        <f t="shared" si="33"/>
        <v>33900</v>
      </c>
      <c r="R91" s="65">
        <f t="shared" si="34"/>
        <v>33900</v>
      </c>
      <c r="S91" s="70">
        <f t="shared" si="35"/>
        <v>0</v>
      </c>
      <c r="T91" s="71">
        <f t="shared" si="36"/>
        <v>0</v>
      </c>
    </row>
    <row r="92" spans="1:20" s="9" customFormat="1" ht="16.5">
      <c r="A92" s="64">
        <v>10</v>
      </c>
      <c r="B92" s="64" t="s">
        <v>521</v>
      </c>
      <c r="C92" s="64">
        <v>1</v>
      </c>
      <c r="D92" s="65">
        <v>17000</v>
      </c>
      <c r="E92" s="64">
        <v>5</v>
      </c>
      <c r="F92" s="64">
        <v>90</v>
      </c>
      <c r="G92" s="64">
        <v>12</v>
      </c>
      <c r="H92" s="66">
        <v>37256</v>
      </c>
      <c r="I92" s="67">
        <f t="shared" si="25"/>
        <v>13</v>
      </c>
      <c r="J92" s="59">
        <f t="shared" si="26"/>
        <v>1</v>
      </c>
      <c r="K92" s="67">
        <f t="shared" si="27"/>
        <v>14</v>
      </c>
      <c r="L92" s="59">
        <f t="shared" si="28"/>
        <v>1</v>
      </c>
      <c r="M92" s="68">
        <f t="shared" si="29"/>
        <v>13.083333333333334</v>
      </c>
      <c r="N92" s="68">
        <f t="shared" si="30"/>
        <v>5</v>
      </c>
      <c r="O92" s="69">
        <f t="shared" si="31"/>
        <v>14.083333333333334</v>
      </c>
      <c r="P92" s="69">
        <f t="shared" si="32"/>
        <v>5</v>
      </c>
      <c r="Q92" s="65">
        <f t="shared" si="33"/>
        <v>17000</v>
      </c>
      <c r="R92" s="65">
        <f t="shared" si="34"/>
        <v>17000</v>
      </c>
      <c r="S92" s="70">
        <f t="shared" si="35"/>
        <v>0</v>
      </c>
      <c r="T92" s="71">
        <f t="shared" si="36"/>
        <v>0</v>
      </c>
    </row>
    <row r="93" spans="1:20" s="9" customFormat="1" ht="16.5">
      <c r="A93" s="56">
        <v>11</v>
      </c>
      <c r="B93" s="64" t="s">
        <v>527</v>
      </c>
      <c r="C93" s="64">
        <v>1</v>
      </c>
      <c r="D93" s="65">
        <v>30000</v>
      </c>
      <c r="E93" s="64">
        <v>5</v>
      </c>
      <c r="F93" s="64">
        <v>94</v>
      </c>
      <c r="G93" s="64">
        <v>6</v>
      </c>
      <c r="H93" s="66">
        <v>38505</v>
      </c>
      <c r="I93" s="67">
        <f t="shared" si="25"/>
        <v>9</v>
      </c>
      <c r="J93" s="59">
        <f t="shared" si="26"/>
        <v>7</v>
      </c>
      <c r="K93" s="67">
        <f t="shared" si="27"/>
        <v>10</v>
      </c>
      <c r="L93" s="59">
        <f t="shared" si="28"/>
        <v>7</v>
      </c>
      <c r="M93" s="68">
        <f t="shared" si="29"/>
        <v>9.583333333333334</v>
      </c>
      <c r="N93" s="68">
        <f t="shared" si="30"/>
        <v>5</v>
      </c>
      <c r="O93" s="69">
        <f t="shared" si="31"/>
        <v>10.583333333333334</v>
      </c>
      <c r="P93" s="69">
        <f t="shared" si="32"/>
        <v>5</v>
      </c>
      <c r="Q93" s="65">
        <f t="shared" si="33"/>
        <v>30000</v>
      </c>
      <c r="R93" s="65">
        <f t="shared" si="34"/>
        <v>30000</v>
      </c>
      <c r="S93" s="70">
        <f t="shared" si="35"/>
        <v>0</v>
      </c>
      <c r="T93" s="71">
        <f t="shared" si="36"/>
        <v>0</v>
      </c>
    </row>
    <row r="94" spans="1:20" s="9" customFormat="1" ht="16.5">
      <c r="A94" s="64">
        <v>12</v>
      </c>
      <c r="B94" s="64" t="s">
        <v>528</v>
      </c>
      <c r="C94" s="64">
        <v>1</v>
      </c>
      <c r="D94" s="65">
        <v>35000</v>
      </c>
      <c r="E94" s="64">
        <v>8</v>
      </c>
      <c r="F94" s="64">
        <v>94</v>
      </c>
      <c r="G94" s="64">
        <v>5</v>
      </c>
      <c r="H94" s="66">
        <v>38503</v>
      </c>
      <c r="I94" s="67">
        <f t="shared" si="25"/>
        <v>9</v>
      </c>
      <c r="J94" s="59">
        <f t="shared" si="26"/>
        <v>8</v>
      </c>
      <c r="K94" s="67">
        <f t="shared" si="27"/>
        <v>10</v>
      </c>
      <c r="L94" s="59">
        <f t="shared" si="28"/>
        <v>8</v>
      </c>
      <c r="M94" s="68">
        <f t="shared" si="29"/>
        <v>9.666666666666666</v>
      </c>
      <c r="N94" s="68">
        <f t="shared" si="30"/>
        <v>8</v>
      </c>
      <c r="O94" s="69">
        <f t="shared" si="31"/>
        <v>10.666666666666666</v>
      </c>
      <c r="P94" s="69">
        <f t="shared" si="32"/>
        <v>8</v>
      </c>
      <c r="Q94" s="65">
        <f t="shared" si="33"/>
        <v>35000</v>
      </c>
      <c r="R94" s="65">
        <f t="shared" si="34"/>
        <v>35000</v>
      </c>
      <c r="S94" s="70">
        <f t="shared" si="35"/>
        <v>0</v>
      </c>
      <c r="T94" s="71">
        <f t="shared" si="36"/>
        <v>0</v>
      </c>
    </row>
    <row r="95" spans="1:20" s="9" customFormat="1" ht="16.5">
      <c r="A95" s="56">
        <v>13</v>
      </c>
      <c r="B95" s="64" t="s">
        <v>529</v>
      </c>
      <c r="C95" s="64">
        <v>1</v>
      </c>
      <c r="D95" s="65">
        <v>45000</v>
      </c>
      <c r="E95" s="64">
        <v>5</v>
      </c>
      <c r="F95" s="64">
        <v>94</v>
      </c>
      <c r="G95" s="64">
        <v>6</v>
      </c>
      <c r="H95" s="66">
        <v>38505</v>
      </c>
      <c r="I95" s="67">
        <f t="shared" si="25"/>
        <v>9</v>
      </c>
      <c r="J95" s="59">
        <f t="shared" si="26"/>
        <v>7</v>
      </c>
      <c r="K95" s="67">
        <f t="shared" si="27"/>
        <v>10</v>
      </c>
      <c r="L95" s="59">
        <f t="shared" si="28"/>
        <v>7</v>
      </c>
      <c r="M95" s="68">
        <f t="shared" si="29"/>
        <v>9.583333333333334</v>
      </c>
      <c r="N95" s="68">
        <f t="shared" si="30"/>
        <v>5</v>
      </c>
      <c r="O95" s="69">
        <f t="shared" si="31"/>
        <v>10.583333333333334</v>
      </c>
      <c r="P95" s="69">
        <f t="shared" si="32"/>
        <v>5</v>
      </c>
      <c r="Q95" s="65">
        <f t="shared" si="33"/>
        <v>45000</v>
      </c>
      <c r="R95" s="65">
        <f t="shared" si="34"/>
        <v>45000</v>
      </c>
      <c r="S95" s="70">
        <f t="shared" si="35"/>
        <v>0</v>
      </c>
      <c r="T95" s="71">
        <f t="shared" si="36"/>
        <v>0</v>
      </c>
    </row>
    <row r="96" spans="1:20" s="9" customFormat="1" ht="16.5">
      <c r="A96" s="64">
        <v>14</v>
      </c>
      <c r="B96" s="64" t="s">
        <v>530</v>
      </c>
      <c r="C96" s="64">
        <v>1</v>
      </c>
      <c r="D96" s="65">
        <v>10000</v>
      </c>
      <c r="E96" s="64">
        <v>8</v>
      </c>
      <c r="F96" s="64">
        <v>94</v>
      </c>
      <c r="G96" s="64">
        <v>6</v>
      </c>
      <c r="H96" s="66">
        <v>38505</v>
      </c>
      <c r="I96" s="67">
        <f t="shared" si="25"/>
        <v>9</v>
      </c>
      <c r="J96" s="59">
        <f t="shared" si="26"/>
        <v>7</v>
      </c>
      <c r="K96" s="67">
        <f t="shared" si="27"/>
        <v>10</v>
      </c>
      <c r="L96" s="59">
        <f t="shared" si="28"/>
        <v>7</v>
      </c>
      <c r="M96" s="68">
        <f t="shared" si="29"/>
        <v>9.583333333333334</v>
      </c>
      <c r="N96" s="68">
        <f t="shared" si="30"/>
        <v>8</v>
      </c>
      <c r="O96" s="69">
        <f t="shared" si="31"/>
        <v>10.583333333333334</v>
      </c>
      <c r="P96" s="69">
        <f t="shared" si="32"/>
        <v>8</v>
      </c>
      <c r="Q96" s="65">
        <f t="shared" si="33"/>
        <v>10000</v>
      </c>
      <c r="R96" s="65">
        <f t="shared" si="34"/>
        <v>10000</v>
      </c>
      <c r="S96" s="70">
        <f t="shared" si="35"/>
        <v>0</v>
      </c>
      <c r="T96" s="71">
        <f t="shared" si="36"/>
        <v>0</v>
      </c>
    </row>
    <row r="97" spans="1:20" s="9" customFormat="1" ht="16.5">
      <c r="A97" s="56">
        <v>15</v>
      </c>
      <c r="B97" s="64" t="s">
        <v>530</v>
      </c>
      <c r="C97" s="64">
        <v>1</v>
      </c>
      <c r="D97" s="65">
        <v>11000</v>
      </c>
      <c r="E97" s="64">
        <v>8</v>
      </c>
      <c r="F97" s="64">
        <v>94</v>
      </c>
      <c r="G97" s="64">
        <v>6</v>
      </c>
      <c r="H97" s="66">
        <v>38505</v>
      </c>
      <c r="I97" s="67">
        <f t="shared" si="25"/>
        <v>9</v>
      </c>
      <c r="J97" s="59">
        <f t="shared" si="26"/>
        <v>7</v>
      </c>
      <c r="K97" s="67">
        <f t="shared" si="27"/>
        <v>10</v>
      </c>
      <c r="L97" s="59">
        <f t="shared" si="28"/>
        <v>7</v>
      </c>
      <c r="M97" s="68">
        <f t="shared" si="29"/>
        <v>9.583333333333334</v>
      </c>
      <c r="N97" s="68">
        <f t="shared" si="30"/>
        <v>8</v>
      </c>
      <c r="O97" s="69">
        <f t="shared" si="31"/>
        <v>10.583333333333334</v>
      </c>
      <c r="P97" s="69">
        <f t="shared" si="32"/>
        <v>8</v>
      </c>
      <c r="Q97" s="65">
        <f t="shared" si="33"/>
        <v>11000</v>
      </c>
      <c r="R97" s="65">
        <f t="shared" si="34"/>
        <v>11000</v>
      </c>
      <c r="S97" s="70">
        <f t="shared" si="35"/>
        <v>0</v>
      </c>
      <c r="T97" s="71">
        <f t="shared" si="36"/>
        <v>0</v>
      </c>
    </row>
    <row r="98" spans="1:20" s="9" customFormat="1" ht="16.5">
      <c r="A98" s="64">
        <v>16</v>
      </c>
      <c r="B98" s="64" t="s">
        <v>530</v>
      </c>
      <c r="C98" s="64">
        <v>1</v>
      </c>
      <c r="D98" s="65">
        <v>10000</v>
      </c>
      <c r="E98" s="64">
        <v>8</v>
      </c>
      <c r="F98" s="64">
        <v>94</v>
      </c>
      <c r="G98" s="64">
        <v>6</v>
      </c>
      <c r="H98" s="66">
        <v>38505</v>
      </c>
      <c r="I98" s="67">
        <f t="shared" si="25"/>
        <v>9</v>
      </c>
      <c r="J98" s="59">
        <f t="shared" si="26"/>
        <v>7</v>
      </c>
      <c r="K98" s="67">
        <f t="shared" si="27"/>
        <v>10</v>
      </c>
      <c r="L98" s="59">
        <f t="shared" si="28"/>
        <v>7</v>
      </c>
      <c r="M98" s="68">
        <f t="shared" si="29"/>
        <v>9.583333333333334</v>
      </c>
      <c r="N98" s="68">
        <f t="shared" si="30"/>
        <v>8</v>
      </c>
      <c r="O98" s="69">
        <f t="shared" si="31"/>
        <v>10.583333333333334</v>
      </c>
      <c r="P98" s="69">
        <f t="shared" si="32"/>
        <v>8</v>
      </c>
      <c r="Q98" s="65">
        <f t="shared" si="33"/>
        <v>10000</v>
      </c>
      <c r="R98" s="65">
        <f t="shared" si="34"/>
        <v>10000</v>
      </c>
      <c r="S98" s="70">
        <f t="shared" si="35"/>
        <v>0</v>
      </c>
      <c r="T98" s="71">
        <f t="shared" si="36"/>
        <v>0</v>
      </c>
    </row>
    <row r="99" spans="1:20" s="9" customFormat="1" ht="16.5">
      <c r="A99" s="56">
        <v>17</v>
      </c>
      <c r="B99" s="64" t="s">
        <v>531</v>
      </c>
      <c r="C99" s="64">
        <v>1</v>
      </c>
      <c r="D99" s="65">
        <v>25000</v>
      </c>
      <c r="E99" s="64">
        <v>3</v>
      </c>
      <c r="F99" s="64">
        <v>94</v>
      </c>
      <c r="G99" s="64">
        <v>6</v>
      </c>
      <c r="H99" s="66">
        <v>38505</v>
      </c>
      <c r="I99" s="67">
        <f t="shared" si="25"/>
        <v>9</v>
      </c>
      <c r="J99" s="59">
        <f t="shared" si="26"/>
        <v>7</v>
      </c>
      <c r="K99" s="67">
        <f t="shared" si="27"/>
        <v>10</v>
      </c>
      <c r="L99" s="59">
        <f t="shared" si="28"/>
        <v>7</v>
      </c>
      <c r="M99" s="68">
        <f t="shared" si="29"/>
        <v>9.583333333333334</v>
      </c>
      <c r="N99" s="68">
        <f t="shared" si="30"/>
        <v>3</v>
      </c>
      <c r="O99" s="69">
        <f t="shared" si="31"/>
        <v>10.583333333333334</v>
      </c>
      <c r="P99" s="69">
        <f t="shared" si="32"/>
        <v>3</v>
      </c>
      <c r="Q99" s="65">
        <f t="shared" si="33"/>
        <v>25000</v>
      </c>
      <c r="R99" s="65">
        <f t="shared" si="34"/>
        <v>25000</v>
      </c>
      <c r="S99" s="70">
        <f t="shared" si="35"/>
        <v>0</v>
      </c>
      <c r="T99" s="71">
        <f t="shared" si="36"/>
        <v>0</v>
      </c>
    </row>
    <row r="100" spans="1:20" s="9" customFormat="1" ht="16.5">
      <c r="A100" s="64">
        <v>18</v>
      </c>
      <c r="B100" s="64" t="s">
        <v>531</v>
      </c>
      <c r="C100" s="64">
        <v>1</v>
      </c>
      <c r="D100" s="65">
        <v>10000</v>
      </c>
      <c r="E100" s="64">
        <v>3</v>
      </c>
      <c r="F100" s="64">
        <v>94</v>
      </c>
      <c r="G100" s="64">
        <v>6</v>
      </c>
      <c r="H100" s="66">
        <v>38505</v>
      </c>
      <c r="I100" s="67">
        <f t="shared" si="25"/>
        <v>9</v>
      </c>
      <c r="J100" s="59">
        <f t="shared" si="26"/>
        <v>7</v>
      </c>
      <c r="K100" s="67">
        <f t="shared" si="27"/>
        <v>10</v>
      </c>
      <c r="L100" s="59">
        <f t="shared" si="28"/>
        <v>7</v>
      </c>
      <c r="M100" s="68">
        <f t="shared" si="29"/>
        <v>9.583333333333334</v>
      </c>
      <c r="N100" s="68">
        <f t="shared" si="30"/>
        <v>3</v>
      </c>
      <c r="O100" s="69">
        <f t="shared" si="31"/>
        <v>10.583333333333334</v>
      </c>
      <c r="P100" s="69">
        <f t="shared" si="32"/>
        <v>3</v>
      </c>
      <c r="Q100" s="65">
        <f t="shared" si="33"/>
        <v>10000</v>
      </c>
      <c r="R100" s="65">
        <f t="shared" si="34"/>
        <v>10000</v>
      </c>
      <c r="S100" s="70">
        <f t="shared" si="35"/>
        <v>0</v>
      </c>
      <c r="T100" s="71">
        <f t="shared" si="36"/>
        <v>0</v>
      </c>
    </row>
    <row r="101" spans="1:20" s="9" customFormat="1" ht="16.5">
      <c r="A101" s="56">
        <v>19</v>
      </c>
      <c r="B101" s="64" t="s">
        <v>531</v>
      </c>
      <c r="C101" s="64">
        <v>1</v>
      </c>
      <c r="D101" s="65">
        <v>90000</v>
      </c>
      <c r="E101" s="64">
        <v>3</v>
      </c>
      <c r="F101" s="64">
        <v>94</v>
      </c>
      <c r="G101" s="64">
        <v>6</v>
      </c>
      <c r="H101" s="66">
        <v>38505</v>
      </c>
      <c r="I101" s="67">
        <f t="shared" si="25"/>
        <v>9</v>
      </c>
      <c r="J101" s="59">
        <f t="shared" si="26"/>
        <v>7</v>
      </c>
      <c r="K101" s="67">
        <f t="shared" si="27"/>
        <v>10</v>
      </c>
      <c r="L101" s="59">
        <f t="shared" si="28"/>
        <v>7</v>
      </c>
      <c r="M101" s="68">
        <f t="shared" si="29"/>
        <v>9.583333333333334</v>
      </c>
      <c r="N101" s="68">
        <f t="shared" si="30"/>
        <v>3</v>
      </c>
      <c r="O101" s="69">
        <f t="shared" si="31"/>
        <v>10.583333333333334</v>
      </c>
      <c r="P101" s="69">
        <f t="shared" si="32"/>
        <v>3</v>
      </c>
      <c r="Q101" s="65">
        <f t="shared" si="33"/>
        <v>90000</v>
      </c>
      <c r="R101" s="65">
        <f t="shared" si="34"/>
        <v>90000</v>
      </c>
      <c r="S101" s="70">
        <f t="shared" si="35"/>
        <v>0</v>
      </c>
      <c r="T101" s="71">
        <f t="shared" si="36"/>
        <v>0</v>
      </c>
    </row>
    <row r="102" spans="1:20" s="9" customFormat="1" ht="16.5">
      <c r="A102" s="64">
        <v>20</v>
      </c>
      <c r="B102" s="64" t="s">
        <v>532</v>
      </c>
      <c r="C102" s="64">
        <v>1</v>
      </c>
      <c r="D102" s="65">
        <v>23445</v>
      </c>
      <c r="E102" s="64">
        <v>3</v>
      </c>
      <c r="F102" s="64">
        <v>94</v>
      </c>
      <c r="G102" s="64">
        <v>5</v>
      </c>
      <c r="H102" s="66">
        <v>38503</v>
      </c>
      <c r="I102" s="67">
        <f t="shared" si="25"/>
        <v>9</v>
      </c>
      <c r="J102" s="59">
        <f t="shared" si="26"/>
        <v>8</v>
      </c>
      <c r="K102" s="67">
        <f t="shared" si="27"/>
        <v>10</v>
      </c>
      <c r="L102" s="59">
        <f t="shared" si="28"/>
        <v>8</v>
      </c>
      <c r="M102" s="68">
        <f t="shared" si="29"/>
        <v>9.666666666666666</v>
      </c>
      <c r="N102" s="68">
        <f t="shared" si="30"/>
        <v>3</v>
      </c>
      <c r="O102" s="69">
        <f t="shared" si="31"/>
        <v>10.666666666666666</v>
      </c>
      <c r="P102" s="69">
        <f t="shared" si="32"/>
        <v>3</v>
      </c>
      <c r="Q102" s="65">
        <f t="shared" si="33"/>
        <v>23445</v>
      </c>
      <c r="R102" s="65">
        <f t="shared" si="34"/>
        <v>23445</v>
      </c>
      <c r="S102" s="70">
        <f t="shared" si="35"/>
        <v>0</v>
      </c>
      <c r="T102" s="71">
        <f t="shared" si="36"/>
        <v>0</v>
      </c>
    </row>
    <row r="103" spans="1:20" s="9" customFormat="1" ht="16.5">
      <c r="A103" s="56">
        <v>21</v>
      </c>
      <c r="B103" s="64" t="s">
        <v>522</v>
      </c>
      <c r="C103" s="64">
        <v>1</v>
      </c>
      <c r="D103" s="65">
        <v>33000</v>
      </c>
      <c r="E103" s="64">
        <v>3</v>
      </c>
      <c r="F103" s="64">
        <v>94</v>
      </c>
      <c r="G103" s="64">
        <v>5</v>
      </c>
      <c r="H103" s="66">
        <v>38491</v>
      </c>
      <c r="I103" s="67">
        <f t="shared" si="25"/>
        <v>9</v>
      </c>
      <c r="J103" s="59">
        <f t="shared" si="26"/>
        <v>8</v>
      </c>
      <c r="K103" s="67">
        <f t="shared" si="27"/>
        <v>10</v>
      </c>
      <c r="L103" s="59">
        <f t="shared" si="28"/>
        <v>8</v>
      </c>
      <c r="M103" s="68">
        <f t="shared" si="29"/>
        <v>9.666666666666666</v>
      </c>
      <c r="N103" s="68">
        <f t="shared" si="30"/>
        <v>3</v>
      </c>
      <c r="O103" s="69">
        <f t="shared" si="31"/>
        <v>10.666666666666666</v>
      </c>
      <c r="P103" s="69">
        <f t="shared" si="32"/>
        <v>3</v>
      </c>
      <c r="Q103" s="65">
        <f t="shared" si="33"/>
        <v>33000</v>
      </c>
      <c r="R103" s="65">
        <f t="shared" si="34"/>
        <v>33000</v>
      </c>
      <c r="S103" s="70">
        <f t="shared" si="35"/>
        <v>0</v>
      </c>
      <c r="T103" s="71">
        <f t="shared" si="36"/>
        <v>0</v>
      </c>
    </row>
    <row r="104" spans="1:20" s="9" customFormat="1" ht="16.5">
      <c r="A104" s="64">
        <v>22</v>
      </c>
      <c r="B104" s="64" t="s">
        <v>533</v>
      </c>
      <c r="C104" s="64">
        <v>1</v>
      </c>
      <c r="D104" s="65">
        <v>90000</v>
      </c>
      <c r="E104" s="64">
        <v>6</v>
      </c>
      <c r="F104" s="64">
        <v>94</v>
      </c>
      <c r="G104" s="64">
        <v>6</v>
      </c>
      <c r="H104" s="66">
        <v>38505</v>
      </c>
      <c r="I104" s="67">
        <f t="shared" si="25"/>
        <v>9</v>
      </c>
      <c r="J104" s="59">
        <f t="shared" si="26"/>
        <v>7</v>
      </c>
      <c r="K104" s="67">
        <f t="shared" si="27"/>
        <v>10</v>
      </c>
      <c r="L104" s="59">
        <f t="shared" si="28"/>
        <v>7</v>
      </c>
      <c r="M104" s="68">
        <f t="shared" si="29"/>
        <v>9.583333333333334</v>
      </c>
      <c r="N104" s="68">
        <f t="shared" si="30"/>
        <v>6</v>
      </c>
      <c r="O104" s="69">
        <f t="shared" si="31"/>
        <v>10.583333333333334</v>
      </c>
      <c r="P104" s="69">
        <f t="shared" si="32"/>
        <v>6</v>
      </c>
      <c r="Q104" s="65">
        <f t="shared" si="33"/>
        <v>90000</v>
      </c>
      <c r="R104" s="65">
        <f t="shared" si="34"/>
        <v>90000</v>
      </c>
      <c r="S104" s="70">
        <f t="shared" si="35"/>
        <v>0</v>
      </c>
      <c r="T104" s="71">
        <f t="shared" si="36"/>
        <v>0</v>
      </c>
    </row>
    <row r="105" spans="1:20" s="9" customFormat="1" ht="16.5">
      <c r="A105" s="56">
        <v>23</v>
      </c>
      <c r="B105" s="64" t="s">
        <v>534</v>
      </c>
      <c r="C105" s="64">
        <v>1</v>
      </c>
      <c r="D105" s="65">
        <v>160000</v>
      </c>
      <c r="E105" s="64">
        <v>5</v>
      </c>
      <c r="F105" s="64">
        <v>94</v>
      </c>
      <c r="G105" s="64">
        <v>6</v>
      </c>
      <c r="H105" s="66">
        <v>38505</v>
      </c>
      <c r="I105" s="67">
        <f t="shared" si="25"/>
        <v>9</v>
      </c>
      <c r="J105" s="59">
        <f t="shared" si="26"/>
        <v>7</v>
      </c>
      <c r="K105" s="67">
        <f t="shared" si="27"/>
        <v>10</v>
      </c>
      <c r="L105" s="59">
        <f t="shared" si="28"/>
        <v>7</v>
      </c>
      <c r="M105" s="68">
        <f t="shared" si="29"/>
        <v>9.583333333333334</v>
      </c>
      <c r="N105" s="68">
        <f t="shared" si="30"/>
        <v>5</v>
      </c>
      <c r="O105" s="69">
        <f t="shared" si="31"/>
        <v>10.583333333333334</v>
      </c>
      <c r="P105" s="69">
        <f t="shared" si="32"/>
        <v>5</v>
      </c>
      <c r="Q105" s="65">
        <f t="shared" si="33"/>
        <v>160000</v>
      </c>
      <c r="R105" s="65">
        <f t="shared" si="34"/>
        <v>160000</v>
      </c>
      <c r="S105" s="70">
        <f t="shared" si="35"/>
        <v>0</v>
      </c>
      <c r="T105" s="71">
        <f t="shared" si="36"/>
        <v>0</v>
      </c>
    </row>
    <row r="106" spans="1:20" s="9" customFormat="1" ht="16.5">
      <c r="A106" s="64">
        <v>24</v>
      </c>
      <c r="B106" s="64" t="s">
        <v>535</v>
      </c>
      <c r="C106" s="64">
        <v>1</v>
      </c>
      <c r="D106" s="65">
        <v>30000</v>
      </c>
      <c r="E106" s="64">
        <v>5</v>
      </c>
      <c r="F106" s="64">
        <v>94</v>
      </c>
      <c r="G106" s="64">
        <v>6</v>
      </c>
      <c r="H106" s="66">
        <v>38505</v>
      </c>
      <c r="I106" s="67">
        <f t="shared" si="25"/>
        <v>9</v>
      </c>
      <c r="J106" s="59">
        <f t="shared" si="26"/>
        <v>7</v>
      </c>
      <c r="K106" s="67">
        <f t="shared" si="27"/>
        <v>10</v>
      </c>
      <c r="L106" s="59">
        <f t="shared" si="28"/>
        <v>7</v>
      </c>
      <c r="M106" s="68">
        <f t="shared" si="29"/>
        <v>9.583333333333334</v>
      </c>
      <c r="N106" s="68">
        <f t="shared" si="30"/>
        <v>5</v>
      </c>
      <c r="O106" s="69">
        <f t="shared" si="31"/>
        <v>10.583333333333334</v>
      </c>
      <c r="P106" s="69">
        <f t="shared" si="32"/>
        <v>5</v>
      </c>
      <c r="Q106" s="65">
        <f t="shared" si="33"/>
        <v>30000</v>
      </c>
      <c r="R106" s="65">
        <f t="shared" si="34"/>
        <v>30000</v>
      </c>
      <c r="S106" s="70">
        <f t="shared" si="35"/>
        <v>0</v>
      </c>
      <c r="T106" s="71">
        <f t="shared" si="36"/>
        <v>0</v>
      </c>
    </row>
    <row r="107" spans="1:20" s="9" customFormat="1" ht="16.5">
      <c r="A107" s="56">
        <v>25</v>
      </c>
      <c r="B107" s="64" t="s">
        <v>536</v>
      </c>
      <c r="C107" s="64">
        <v>1</v>
      </c>
      <c r="D107" s="65">
        <v>16000</v>
      </c>
      <c r="E107" s="64">
        <v>10</v>
      </c>
      <c r="F107" s="64">
        <v>94</v>
      </c>
      <c r="G107" s="64">
        <v>6</v>
      </c>
      <c r="H107" s="66">
        <v>38505</v>
      </c>
      <c r="I107" s="67">
        <f t="shared" si="25"/>
        <v>9</v>
      </c>
      <c r="J107" s="59">
        <f t="shared" si="26"/>
        <v>7</v>
      </c>
      <c r="K107" s="67">
        <f t="shared" si="27"/>
        <v>10</v>
      </c>
      <c r="L107" s="59">
        <f t="shared" si="28"/>
        <v>7</v>
      </c>
      <c r="M107" s="68">
        <f t="shared" si="29"/>
        <v>9.583333333333334</v>
      </c>
      <c r="N107" s="68">
        <v>9.58</v>
      </c>
      <c r="O107" s="69">
        <f t="shared" si="31"/>
        <v>10.583333333333334</v>
      </c>
      <c r="P107" s="69">
        <f t="shared" si="32"/>
        <v>10</v>
      </c>
      <c r="Q107" s="65">
        <f>(D107/E107)*N107+672</f>
        <v>16000</v>
      </c>
      <c r="R107" s="65">
        <f t="shared" si="34"/>
        <v>16000</v>
      </c>
      <c r="S107" s="70">
        <f t="shared" si="35"/>
        <v>0</v>
      </c>
      <c r="T107" s="71">
        <f t="shared" si="36"/>
        <v>0</v>
      </c>
    </row>
    <row r="108" spans="1:20" s="9" customFormat="1" ht="16.5">
      <c r="A108" s="64">
        <v>26</v>
      </c>
      <c r="B108" s="64" t="s">
        <v>537</v>
      </c>
      <c r="C108" s="64">
        <v>1</v>
      </c>
      <c r="D108" s="65">
        <v>17500</v>
      </c>
      <c r="E108" s="64">
        <v>5</v>
      </c>
      <c r="F108" s="64">
        <v>94</v>
      </c>
      <c r="G108" s="64">
        <v>5</v>
      </c>
      <c r="H108" s="66">
        <v>38503</v>
      </c>
      <c r="I108" s="67">
        <f t="shared" si="25"/>
        <v>9</v>
      </c>
      <c r="J108" s="59">
        <f t="shared" si="26"/>
        <v>8</v>
      </c>
      <c r="K108" s="67">
        <f t="shared" si="27"/>
        <v>10</v>
      </c>
      <c r="L108" s="59">
        <f t="shared" si="28"/>
        <v>8</v>
      </c>
      <c r="M108" s="68">
        <f t="shared" si="29"/>
        <v>9.666666666666666</v>
      </c>
      <c r="N108" s="68">
        <f aca="true" t="shared" si="37" ref="N108:N115">IF(M108&gt;E108,E108,M108)</f>
        <v>5</v>
      </c>
      <c r="O108" s="69">
        <f t="shared" si="31"/>
        <v>10.666666666666666</v>
      </c>
      <c r="P108" s="69">
        <f t="shared" si="32"/>
        <v>5</v>
      </c>
      <c r="Q108" s="65">
        <f aca="true" t="shared" si="38" ref="Q108:Q115">(D108/E108)*N108</f>
        <v>17500</v>
      </c>
      <c r="R108" s="65">
        <f t="shared" si="34"/>
        <v>17500</v>
      </c>
      <c r="S108" s="70">
        <f t="shared" si="35"/>
        <v>0</v>
      </c>
      <c r="T108" s="71">
        <f t="shared" si="36"/>
        <v>0</v>
      </c>
    </row>
    <row r="109" spans="1:20" s="9" customFormat="1" ht="16.5">
      <c r="A109" s="56">
        <v>27</v>
      </c>
      <c r="B109" s="64" t="s">
        <v>537</v>
      </c>
      <c r="C109" s="64">
        <v>1</v>
      </c>
      <c r="D109" s="65">
        <v>17500</v>
      </c>
      <c r="E109" s="64">
        <v>5</v>
      </c>
      <c r="F109" s="64">
        <v>94</v>
      </c>
      <c r="G109" s="64">
        <v>5</v>
      </c>
      <c r="H109" s="66">
        <v>38503</v>
      </c>
      <c r="I109" s="67">
        <f t="shared" si="25"/>
        <v>9</v>
      </c>
      <c r="J109" s="59">
        <f t="shared" si="26"/>
        <v>8</v>
      </c>
      <c r="K109" s="67">
        <f t="shared" si="27"/>
        <v>10</v>
      </c>
      <c r="L109" s="59">
        <f t="shared" si="28"/>
        <v>8</v>
      </c>
      <c r="M109" s="68">
        <f t="shared" si="29"/>
        <v>9.666666666666666</v>
      </c>
      <c r="N109" s="68">
        <f t="shared" si="37"/>
        <v>5</v>
      </c>
      <c r="O109" s="69">
        <f t="shared" si="31"/>
        <v>10.666666666666666</v>
      </c>
      <c r="P109" s="69">
        <f t="shared" si="32"/>
        <v>5</v>
      </c>
      <c r="Q109" s="65">
        <f t="shared" si="38"/>
        <v>17500</v>
      </c>
      <c r="R109" s="65">
        <f t="shared" si="34"/>
        <v>17500</v>
      </c>
      <c r="S109" s="70">
        <f t="shared" si="35"/>
        <v>0</v>
      </c>
      <c r="T109" s="71">
        <f t="shared" si="36"/>
        <v>0</v>
      </c>
    </row>
    <row r="110" spans="1:20" s="9" customFormat="1" ht="16.5">
      <c r="A110" s="64">
        <v>28</v>
      </c>
      <c r="B110" s="64" t="s">
        <v>537</v>
      </c>
      <c r="C110" s="64">
        <v>1</v>
      </c>
      <c r="D110" s="65">
        <v>17500</v>
      </c>
      <c r="E110" s="64">
        <v>5</v>
      </c>
      <c r="F110" s="64">
        <v>94</v>
      </c>
      <c r="G110" s="64">
        <v>5</v>
      </c>
      <c r="H110" s="66">
        <v>38503</v>
      </c>
      <c r="I110" s="67">
        <f t="shared" si="25"/>
        <v>9</v>
      </c>
      <c r="J110" s="59">
        <f t="shared" si="26"/>
        <v>8</v>
      </c>
      <c r="K110" s="67">
        <f t="shared" si="27"/>
        <v>10</v>
      </c>
      <c r="L110" s="59">
        <f t="shared" si="28"/>
        <v>8</v>
      </c>
      <c r="M110" s="68">
        <f t="shared" si="29"/>
        <v>9.666666666666666</v>
      </c>
      <c r="N110" s="68">
        <f t="shared" si="37"/>
        <v>5</v>
      </c>
      <c r="O110" s="69">
        <f t="shared" si="31"/>
        <v>10.666666666666666</v>
      </c>
      <c r="P110" s="69">
        <f t="shared" si="32"/>
        <v>5</v>
      </c>
      <c r="Q110" s="65">
        <f t="shared" si="38"/>
        <v>17500</v>
      </c>
      <c r="R110" s="65">
        <f t="shared" si="34"/>
        <v>17500</v>
      </c>
      <c r="S110" s="70">
        <f t="shared" si="35"/>
        <v>0</v>
      </c>
      <c r="T110" s="71">
        <f t="shared" si="36"/>
        <v>0</v>
      </c>
    </row>
    <row r="111" spans="1:20" s="9" customFormat="1" ht="16.5">
      <c r="A111" s="56">
        <v>29</v>
      </c>
      <c r="B111" s="64" t="s">
        <v>537</v>
      </c>
      <c r="C111" s="64">
        <v>1</v>
      </c>
      <c r="D111" s="65">
        <v>17500</v>
      </c>
      <c r="E111" s="64">
        <v>5</v>
      </c>
      <c r="F111" s="64">
        <v>94</v>
      </c>
      <c r="G111" s="64">
        <v>5</v>
      </c>
      <c r="H111" s="66">
        <v>38503</v>
      </c>
      <c r="I111" s="67">
        <f t="shared" si="25"/>
        <v>9</v>
      </c>
      <c r="J111" s="59">
        <f t="shared" si="26"/>
        <v>8</v>
      </c>
      <c r="K111" s="67">
        <f t="shared" si="27"/>
        <v>10</v>
      </c>
      <c r="L111" s="59">
        <f t="shared" si="28"/>
        <v>8</v>
      </c>
      <c r="M111" s="68">
        <f t="shared" si="29"/>
        <v>9.666666666666666</v>
      </c>
      <c r="N111" s="68">
        <f t="shared" si="37"/>
        <v>5</v>
      </c>
      <c r="O111" s="69">
        <f t="shared" si="31"/>
        <v>10.666666666666666</v>
      </c>
      <c r="P111" s="69">
        <f t="shared" si="32"/>
        <v>5</v>
      </c>
      <c r="Q111" s="65">
        <f t="shared" si="38"/>
        <v>17500</v>
      </c>
      <c r="R111" s="65">
        <f t="shared" si="34"/>
        <v>17500</v>
      </c>
      <c r="S111" s="70">
        <f t="shared" si="35"/>
        <v>0</v>
      </c>
      <c r="T111" s="71">
        <f t="shared" si="36"/>
        <v>0</v>
      </c>
    </row>
    <row r="112" spans="1:20" s="9" customFormat="1" ht="16.5">
      <c r="A112" s="64">
        <v>30</v>
      </c>
      <c r="B112" s="64" t="s">
        <v>537</v>
      </c>
      <c r="C112" s="64">
        <v>1</v>
      </c>
      <c r="D112" s="65">
        <v>17500</v>
      </c>
      <c r="E112" s="64">
        <v>5</v>
      </c>
      <c r="F112" s="64">
        <v>94</v>
      </c>
      <c r="G112" s="64">
        <v>5</v>
      </c>
      <c r="H112" s="66">
        <v>38503</v>
      </c>
      <c r="I112" s="67">
        <f t="shared" si="25"/>
        <v>9</v>
      </c>
      <c r="J112" s="59">
        <f t="shared" si="26"/>
        <v>8</v>
      </c>
      <c r="K112" s="67">
        <f t="shared" si="27"/>
        <v>10</v>
      </c>
      <c r="L112" s="59">
        <f t="shared" si="28"/>
        <v>8</v>
      </c>
      <c r="M112" s="68">
        <f t="shared" si="29"/>
        <v>9.666666666666666</v>
      </c>
      <c r="N112" s="68">
        <f t="shared" si="37"/>
        <v>5</v>
      </c>
      <c r="O112" s="69">
        <f t="shared" si="31"/>
        <v>10.666666666666666</v>
      </c>
      <c r="P112" s="69">
        <f t="shared" si="32"/>
        <v>5</v>
      </c>
      <c r="Q112" s="65">
        <f t="shared" si="38"/>
        <v>17500</v>
      </c>
      <c r="R112" s="65">
        <f t="shared" si="34"/>
        <v>17500</v>
      </c>
      <c r="S112" s="70">
        <f t="shared" si="35"/>
        <v>0</v>
      </c>
      <c r="T112" s="71">
        <f t="shared" si="36"/>
        <v>0</v>
      </c>
    </row>
    <row r="113" spans="1:20" s="9" customFormat="1" ht="16.5">
      <c r="A113" s="56">
        <v>31</v>
      </c>
      <c r="B113" s="64" t="s">
        <v>538</v>
      </c>
      <c r="C113" s="64">
        <v>1</v>
      </c>
      <c r="D113" s="65">
        <v>12000</v>
      </c>
      <c r="E113" s="64">
        <v>5</v>
      </c>
      <c r="F113" s="64">
        <v>94</v>
      </c>
      <c r="G113" s="64">
        <v>5</v>
      </c>
      <c r="H113" s="66">
        <v>38491</v>
      </c>
      <c r="I113" s="67">
        <f t="shared" si="25"/>
        <v>9</v>
      </c>
      <c r="J113" s="59">
        <f t="shared" si="26"/>
        <v>8</v>
      </c>
      <c r="K113" s="67">
        <f t="shared" si="27"/>
        <v>10</v>
      </c>
      <c r="L113" s="59">
        <f t="shared" si="28"/>
        <v>8</v>
      </c>
      <c r="M113" s="68">
        <f t="shared" si="29"/>
        <v>9.666666666666666</v>
      </c>
      <c r="N113" s="68">
        <f t="shared" si="37"/>
        <v>5</v>
      </c>
      <c r="O113" s="69">
        <f t="shared" si="31"/>
        <v>10.666666666666666</v>
      </c>
      <c r="P113" s="69">
        <f t="shared" si="32"/>
        <v>5</v>
      </c>
      <c r="Q113" s="65">
        <f t="shared" si="38"/>
        <v>12000</v>
      </c>
      <c r="R113" s="65">
        <f t="shared" si="34"/>
        <v>12000</v>
      </c>
      <c r="S113" s="70">
        <f t="shared" si="35"/>
        <v>0</v>
      </c>
      <c r="T113" s="71">
        <f t="shared" si="36"/>
        <v>0</v>
      </c>
    </row>
    <row r="114" spans="1:20" s="9" customFormat="1" ht="16.5">
      <c r="A114" s="64">
        <v>32</v>
      </c>
      <c r="B114" s="64" t="s">
        <v>539</v>
      </c>
      <c r="C114" s="64">
        <v>1</v>
      </c>
      <c r="D114" s="65">
        <v>70000</v>
      </c>
      <c r="E114" s="64">
        <v>5</v>
      </c>
      <c r="F114" s="64">
        <v>94</v>
      </c>
      <c r="G114" s="64">
        <v>6</v>
      </c>
      <c r="H114" s="66">
        <v>38505</v>
      </c>
      <c r="I114" s="67">
        <f t="shared" si="25"/>
        <v>9</v>
      </c>
      <c r="J114" s="59">
        <f t="shared" si="26"/>
        <v>7</v>
      </c>
      <c r="K114" s="67">
        <f t="shared" si="27"/>
        <v>10</v>
      </c>
      <c r="L114" s="59">
        <f t="shared" si="28"/>
        <v>7</v>
      </c>
      <c r="M114" s="68">
        <f t="shared" si="29"/>
        <v>9.583333333333334</v>
      </c>
      <c r="N114" s="68">
        <f t="shared" si="37"/>
        <v>5</v>
      </c>
      <c r="O114" s="69">
        <f t="shared" si="31"/>
        <v>10.583333333333334</v>
      </c>
      <c r="P114" s="69">
        <f t="shared" si="32"/>
        <v>5</v>
      </c>
      <c r="Q114" s="65">
        <f t="shared" si="38"/>
        <v>70000</v>
      </c>
      <c r="R114" s="65">
        <f t="shared" si="34"/>
        <v>70000</v>
      </c>
      <c r="S114" s="70">
        <f t="shared" si="35"/>
        <v>0</v>
      </c>
      <c r="T114" s="71">
        <f t="shared" si="36"/>
        <v>0</v>
      </c>
    </row>
    <row r="115" spans="1:20" s="9" customFormat="1" ht="17.25" thickBot="1">
      <c r="A115" s="87">
        <v>33</v>
      </c>
      <c r="B115" s="72" t="s">
        <v>539</v>
      </c>
      <c r="C115" s="72">
        <v>1</v>
      </c>
      <c r="D115" s="45">
        <v>70000</v>
      </c>
      <c r="E115" s="72">
        <v>5</v>
      </c>
      <c r="F115" s="72">
        <v>94</v>
      </c>
      <c r="G115" s="72">
        <v>6</v>
      </c>
      <c r="H115" s="73">
        <v>38505</v>
      </c>
      <c r="I115" s="74">
        <f t="shared" si="25"/>
        <v>9</v>
      </c>
      <c r="J115" s="59">
        <f t="shared" si="26"/>
        <v>7</v>
      </c>
      <c r="K115" s="74">
        <f t="shared" si="27"/>
        <v>10</v>
      </c>
      <c r="L115" s="59">
        <f t="shared" si="28"/>
        <v>7</v>
      </c>
      <c r="M115" s="75">
        <f t="shared" si="29"/>
        <v>9.583333333333334</v>
      </c>
      <c r="N115" s="75">
        <f t="shared" si="37"/>
        <v>5</v>
      </c>
      <c r="O115" s="76">
        <f t="shared" si="31"/>
        <v>10.583333333333334</v>
      </c>
      <c r="P115" s="76">
        <f t="shared" si="32"/>
        <v>5</v>
      </c>
      <c r="Q115" s="45">
        <f t="shared" si="38"/>
        <v>70000</v>
      </c>
      <c r="R115" s="45">
        <f t="shared" si="34"/>
        <v>70000</v>
      </c>
      <c r="S115" s="77">
        <f t="shared" si="35"/>
        <v>0</v>
      </c>
      <c r="T115" s="78">
        <f t="shared" si="36"/>
        <v>0</v>
      </c>
    </row>
    <row r="116" spans="1:21" ht="24.75" customHeight="1" thickBot="1">
      <c r="A116" s="913" t="s">
        <v>540</v>
      </c>
      <c r="B116" s="913"/>
      <c r="C116" s="101"/>
      <c r="D116" s="108">
        <f>SUM(D117:D120)</f>
        <v>3574184</v>
      </c>
      <c r="E116" s="102"/>
      <c r="F116" s="102"/>
      <c r="G116" s="102"/>
      <c r="H116" s="103"/>
      <c r="I116" s="102"/>
      <c r="J116" s="102"/>
      <c r="K116" s="102"/>
      <c r="L116" s="102"/>
      <c r="M116" s="104"/>
      <c r="N116" s="104"/>
      <c r="O116" s="105"/>
      <c r="P116" s="105"/>
      <c r="Q116" s="106">
        <f>SUM(Q117:Q118)</f>
        <v>395182.1666666667</v>
      </c>
      <c r="R116" s="106">
        <f>SUM(R117:R120)</f>
        <v>498363.01111111115</v>
      </c>
      <c r="S116" s="107">
        <f>SUM(S117:S120)</f>
        <v>59569.73333333335</v>
      </c>
      <c r="T116" s="106">
        <f>SUM(T117:T118)</f>
        <v>2079001.8333333335</v>
      </c>
      <c r="U116" s="111">
        <f>SUM(D120)</f>
        <v>500000</v>
      </c>
    </row>
    <row r="117" spans="1:20" ht="39.75" customHeight="1">
      <c r="A117" s="97">
        <v>1</v>
      </c>
      <c r="B117" s="98" t="s">
        <v>541</v>
      </c>
      <c r="C117" s="97">
        <v>1</v>
      </c>
      <c r="D117" s="57">
        <v>2320000</v>
      </c>
      <c r="E117" s="97">
        <v>60</v>
      </c>
      <c r="F117" s="99">
        <v>94</v>
      </c>
      <c r="G117" s="99">
        <v>6</v>
      </c>
      <c r="H117" s="58">
        <v>38519</v>
      </c>
      <c r="I117" s="59">
        <f>$I$2-F117</f>
        <v>9</v>
      </c>
      <c r="J117" s="59">
        <f>$J$2-G117+1</f>
        <v>7</v>
      </c>
      <c r="K117" s="59">
        <f>$K$2-F117</f>
        <v>10</v>
      </c>
      <c r="L117" s="59">
        <f>$L$2-G117+1</f>
        <v>7</v>
      </c>
      <c r="M117" s="60">
        <f>I117+J117/12</f>
        <v>9.583333333333334</v>
      </c>
      <c r="N117" s="60">
        <f>IF(M117&gt;E117,E117,M117)</f>
        <v>9.583333333333334</v>
      </c>
      <c r="O117" s="61">
        <f>K117+L117/12</f>
        <v>10.583333333333334</v>
      </c>
      <c r="P117" s="61">
        <f>IF(O117&gt;E117,E117,O117)</f>
        <v>10.583333333333334</v>
      </c>
      <c r="Q117" s="57">
        <f>(D117/E117)*N117</f>
        <v>370555.55555555556</v>
      </c>
      <c r="R117" s="57">
        <f>(D117/E117)*P117</f>
        <v>409222.22222222225</v>
      </c>
      <c r="S117" s="62">
        <f>R117-Q117</f>
        <v>38666.666666666686</v>
      </c>
      <c r="T117" s="100">
        <f>D117-Q117</f>
        <v>1949444.4444444445</v>
      </c>
    </row>
    <row r="118" spans="1:21" ht="39.75" customHeight="1">
      <c r="A118" s="85">
        <v>2</v>
      </c>
      <c r="B118" s="86" t="s">
        <v>541</v>
      </c>
      <c r="C118" s="36">
        <v>1</v>
      </c>
      <c r="D118" s="65">
        <v>154184</v>
      </c>
      <c r="E118" s="85">
        <v>60</v>
      </c>
      <c r="F118" s="36">
        <v>94</v>
      </c>
      <c r="G118" s="36">
        <v>6</v>
      </c>
      <c r="H118" s="66">
        <v>38519</v>
      </c>
      <c r="I118" s="67">
        <f>$I$2-F118</f>
        <v>9</v>
      </c>
      <c r="J118" s="67">
        <f>$J$2-G118+1</f>
        <v>7</v>
      </c>
      <c r="K118" s="67">
        <f>$K$2-F118</f>
        <v>10</v>
      </c>
      <c r="L118" s="59">
        <f>$L$2-G118+1</f>
        <v>7</v>
      </c>
      <c r="M118" s="68">
        <f>I118+J118/12</f>
        <v>9.583333333333334</v>
      </c>
      <c r="N118" s="68">
        <f>IF(M118&gt;E118,E118,M118)</f>
        <v>9.583333333333334</v>
      </c>
      <c r="O118" s="69">
        <f>K118+L118/12</f>
        <v>10.583333333333334</v>
      </c>
      <c r="P118" s="69">
        <f>IF(O118&gt;E118,E118,O118)</f>
        <v>10.583333333333334</v>
      </c>
      <c r="Q118" s="65">
        <f>(D118/E118)*N118</f>
        <v>24626.61111111111</v>
      </c>
      <c r="R118" s="65">
        <f>(D118/E118)*P118</f>
        <v>27196.344444444443</v>
      </c>
      <c r="S118" s="70">
        <f>R118-Q118</f>
        <v>2569.7333333333336</v>
      </c>
      <c r="T118" s="71">
        <f>D118-Q118</f>
        <v>129557.38888888889</v>
      </c>
      <c r="U118" s="112"/>
    </row>
    <row r="119" spans="1:20" s="164" customFormat="1" ht="35.25">
      <c r="A119" s="151">
        <v>3</v>
      </c>
      <c r="B119" s="161" t="s">
        <v>542</v>
      </c>
      <c r="C119" s="162">
        <v>6</v>
      </c>
      <c r="D119" s="152">
        <v>600000</v>
      </c>
      <c r="E119" s="151">
        <v>60</v>
      </c>
      <c r="F119" s="162">
        <v>101</v>
      </c>
      <c r="G119" s="162">
        <v>3</v>
      </c>
      <c r="H119" s="153">
        <v>40969</v>
      </c>
      <c r="I119" s="154">
        <f>$I$2-F119</f>
        <v>2</v>
      </c>
      <c r="J119" s="154">
        <f>$J$2-G119+1</f>
        <v>10</v>
      </c>
      <c r="K119" s="154">
        <f>$K$2-F119</f>
        <v>3</v>
      </c>
      <c r="L119" s="155">
        <f>$L$2-G119+1</f>
        <v>10</v>
      </c>
      <c r="M119" s="165">
        <f>I119+J119/12</f>
        <v>2.8333333333333335</v>
      </c>
      <c r="N119" s="165">
        <f>IF(M119&gt;E119,E119,M119)</f>
        <v>2.8333333333333335</v>
      </c>
      <c r="O119" s="157">
        <f>K119+L119/12</f>
        <v>3.8333333333333335</v>
      </c>
      <c r="P119" s="157">
        <f>IF(O119&gt;E119,E119,O119)</f>
        <v>3.8333333333333335</v>
      </c>
      <c r="Q119" s="152">
        <f>(D119/E119)*N119</f>
        <v>28333.333333333336</v>
      </c>
      <c r="R119" s="152">
        <f>(D119/E119)*P119</f>
        <v>38333.333333333336</v>
      </c>
      <c r="S119" s="158">
        <f>R119-Q119</f>
        <v>10000</v>
      </c>
      <c r="T119" s="163">
        <f>D119-Q119</f>
        <v>571666.6666666666</v>
      </c>
    </row>
    <row r="120" spans="1:20" ht="35.25">
      <c r="A120" s="113">
        <v>4</v>
      </c>
      <c r="B120" s="124" t="s">
        <v>542</v>
      </c>
      <c r="C120" s="125">
        <v>5</v>
      </c>
      <c r="D120" s="114">
        <v>500000</v>
      </c>
      <c r="E120" s="113">
        <v>60</v>
      </c>
      <c r="F120" s="125">
        <v>102</v>
      </c>
      <c r="G120" s="125">
        <v>3</v>
      </c>
      <c r="H120" s="115">
        <v>41334</v>
      </c>
      <c r="I120" s="122">
        <f>$I$2-F120</f>
        <v>1</v>
      </c>
      <c r="J120" s="214">
        <f>$J$2-G120+1</f>
        <v>10</v>
      </c>
      <c r="K120" s="214">
        <f>$K$2-F120</f>
        <v>2</v>
      </c>
      <c r="L120" s="214">
        <f>$L$2-G120+1</f>
        <v>10</v>
      </c>
      <c r="M120" s="214">
        <f>I120+J120/12</f>
        <v>1.8333333333333335</v>
      </c>
      <c r="N120" s="214">
        <f>IF(M120&gt;E120,E120,M120)</f>
        <v>1.8333333333333335</v>
      </c>
      <c r="O120" s="118">
        <f>K120+L120/12</f>
        <v>2.8333333333333335</v>
      </c>
      <c r="P120" s="118">
        <f>IF(O120&gt;E120,E120,O120)</f>
        <v>2.8333333333333335</v>
      </c>
      <c r="Q120" s="114">
        <f>(D120/E120)*N120</f>
        <v>15277.777777777781</v>
      </c>
      <c r="R120" s="114">
        <f>(D120/E120)*P120</f>
        <v>23611.111111111113</v>
      </c>
      <c r="S120" s="119">
        <f>R120-Q120</f>
        <v>8333.333333333332</v>
      </c>
      <c r="T120" s="119">
        <f>D120-Q120</f>
        <v>484722.22222222225</v>
      </c>
    </row>
  </sheetData>
  <sheetProtection/>
  <mergeCells count="8">
    <mergeCell ref="Q1:S1"/>
    <mergeCell ref="A4:B4"/>
    <mergeCell ref="A82:B82"/>
    <mergeCell ref="A116:B116"/>
    <mergeCell ref="F1:H1"/>
    <mergeCell ref="I1:J1"/>
    <mergeCell ref="K1:L1"/>
    <mergeCell ref="M1:P1"/>
  </mergeCells>
  <printOptions/>
  <pageMargins left="0.75" right="0.75" top="1" bottom="1" header="0.5" footer="0.5"/>
  <pageSetup horizontalDpi="600" verticalDpi="600" orientation="portrait" paperSize="9" r:id="rId3"/>
  <legacyDrawing r:id="rId2"/>
</worksheet>
</file>

<file path=xl/worksheets/sheet29.xml><?xml version="1.0" encoding="utf-8"?>
<worksheet xmlns="http://schemas.openxmlformats.org/spreadsheetml/2006/main" xmlns:r="http://schemas.openxmlformats.org/officeDocument/2006/relationships">
  <sheetPr>
    <tabColor indexed="13"/>
  </sheetPr>
  <dimension ref="A1:U133"/>
  <sheetViews>
    <sheetView zoomScalePageLayoutView="0" workbookViewId="0" topLeftCell="A1">
      <selection activeCell="D3" sqref="D3"/>
    </sheetView>
  </sheetViews>
  <sheetFormatPr defaultColWidth="9.00390625" defaultRowHeight="16.5"/>
  <cols>
    <col min="1" max="1" width="3.625" style="3" customWidth="1"/>
    <col min="2" max="2" width="5.625" style="3" customWidth="1"/>
    <col min="3" max="3" width="3.625" style="3" customWidth="1"/>
    <col min="4" max="4" width="15.125" style="6" customWidth="1"/>
    <col min="5" max="5" width="6.625" style="3" customWidth="1"/>
    <col min="6" max="6" width="5.125" style="3" customWidth="1"/>
    <col min="7" max="7" width="5.75390625" style="3" customWidth="1"/>
    <col min="8" max="8" width="8.625" style="79" customWidth="1"/>
    <col min="9" max="9" width="5.75390625" style="3" customWidth="1"/>
    <col min="10" max="10" width="4.625" style="3" customWidth="1"/>
    <col min="11" max="11" width="6.50390625" style="3" customWidth="1"/>
    <col min="12" max="12" width="4.625" style="3" customWidth="1"/>
    <col min="13" max="14" width="6.125" style="80" customWidth="1"/>
    <col min="15" max="16" width="6.125" style="81" customWidth="1"/>
    <col min="17" max="18" width="10.625" style="6" customWidth="1"/>
    <col min="19" max="19" width="12.50390625" style="3" customWidth="1"/>
    <col min="20" max="20" width="12.875" style="3" customWidth="1"/>
    <col min="21" max="21" width="12.75390625" style="3" bestFit="1" customWidth="1"/>
    <col min="22" max="16384" width="9.00390625" style="3" customWidth="1"/>
  </cols>
  <sheetData>
    <row r="1" spans="1:20" s="35" customFormat="1" ht="39.75" customHeight="1">
      <c r="A1" s="34" t="s">
        <v>493</v>
      </c>
      <c r="B1" s="34" t="s">
        <v>494</v>
      </c>
      <c r="C1" s="34" t="s">
        <v>495</v>
      </c>
      <c r="D1" s="82" t="s">
        <v>496</v>
      </c>
      <c r="E1" s="34" t="s">
        <v>497</v>
      </c>
      <c r="F1" s="917" t="s">
        <v>498</v>
      </c>
      <c r="G1" s="917"/>
      <c r="H1" s="917"/>
      <c r="I1" s="922" t="s">
        <v>499</v>
      </c>
      <c r="J1" s="927"/>
      <c r="K1" s="922" t="s">
        <v>499</v>
      </c>
      <c r="L1" s="927"/>
      <c r="M1" s="923" t="s">
        <v>500</v>
      </c>
      <c r="N1" s="924"/>
      <c r="O1" s="925"/>
      <c r="P1" s="927"/>
      <c r="Q1" s="914" t="s">
        <v>501</v>
      </c>
      <c r="R1" s="926"/>
      <c r="S1" s="927"/>
      <c r="T1" s="34"/>
    </row>
    <row r="2" spans="1:20" ht="16.5">
      <c r="A2" s="36"/>
      <c r="B2" s="36"/>
      <c r="C2" s="36"/>
      <c r="D2" s="37"/>
      <c r="E2" s="36"/>
      <c r="F2" s="38"/>
      <c r="G2" s="38"/>
      <c r="H2" s="38"/>
      <c r="I2" s="129">
        <v>104</v>
      </c>
      <c r="J2" s="132">
        <v>12</v>
      </c>
      <c r="K2" s="129">
        <v>105</v>
      </c>
      <c r="L2" s="132">
        <v>12</v>
      </c>
      <c r="M2" s="130" t="s">
        <v>693</v>
      </c>
      <c r="N2" s="130"/>
      <c r="O2" s="131" t="s">
        <v>694</v>
      </c>
      <c r="P2" s="131"/>
      <c r="Q2" s="130" t="s">
        <v>693</v>
      </c>
      <c r="R2" s="131" t="s">
        <v>709</v>
      </c>
      <c r="S2" s="133" t="s">
        <v>710</v>
      </c>
      <c r="T2" s="134" t="s">
        <v>711</v>
      </c>
    </row>
    <row r="3" spans="1:21" ht="17.25" thickBot="1">
      <c r="A3" s="44"/>
      <c r="B3" s="44"/>
      <c r="C3" s="44"/>
      <c r="D3" s="45">
        <f>D4+D95</f>
        <v>5008998</v>
      </c>
      <c r="E3" s="44"/>
      <c r="F3" s="44" t="s">
        <v>507</v>
      </c>
      <c r="G3" s="44" t="s">
        <v>508</v>
      </c>
      <c r="H3" s="46"/>
      <c r="I3" s="44" t="s">
        <v>507</v>
      </c>
      <c r="J3" s="44" t="s">
        <v>508</v>
      </c>
      <c r="K3" s="44" t="s">
        <v>507</v>
      </c>
      <c r="L3" s="44" t="s">
        <v>508</v>
      </c>
      <c r="M3" s="47"/>
      <c r="N3" s="47"/>
      <c r="O3" s="48"/>
      <c r="P3" s="48"/>
      <c r="Q3" s="77">
        <f>Q4+Q95+Q129</f>
        <v>3119627.722222221</v>
      </c>
      <c r="R3" s="77">
        <f>R4+R95+R129</f>
        <v>3753759.866666666</v>
      </c>
      <c r="S3" s="77">
        <f>S4+S95+S129</f>
        <v>572187.7</v>
      </c>
      <c r="T3" s="96">
        <f>T4+T95+T129</f>
        <v>3420611.277777778</v>
      </c>
      <c r="U3" s="10" t="s">
        <v>509</v>
      </c>
    </row>
    <row r="4" spans="1:21" ht="28.5" thickBot="1">
      <c r="A4" s="918" t="s">
        <v>510</v>
      </c>
      <c r="B4" s="919"/>
      <c r="C4" s="49"/>
      <c r="D4" s="404">
        <f>SUM(D5:D94)</f>
        <v>3568153</v>
      </c>
      <c r="E4" s="49"/>
      <c r="F4" s="49"/>
      <c r="G4" s="49"/>
      <c r="H4" s="51"/>
      <c r="I4" s="49"/>
      <c r="J4" s="49"/>
      <c r="K4" s="49"/>
      <c r="L4" s="49"/>
      <c r="M4" s="52"/>
      <c r="N4" s="52" t="s">
        <v>511</v>
      </c>
      <c r="O4" s="53"/>
      <c r="P4" s="52" t="s">
        <v>511</v>
      </c>
      <c r="Q4" s="50">
        <f>SUM(Q5:Q94)</f>
        <v>1242364.1555555542</v>
      </c>
      <c r="R4" s="50">
        <f>SUM(R5:R94)</f>
        <v>1754982.122222222</v>
      </c>
      <c r="S4" s="54">
        <f>SUM(S5:S94)</f>
        <v>512617.9666666666</v>
      </c>
      <c r="T4" s="55">
        <f>SUM(T5:T94)</f>
        <v>1382845.8444444446</v>
      </c>
      <c r="U4" s="111">
        <f>SUM(D26:D28)</f>
        <v>46598</v>
      </c>
    </row>
    <row r="5" spans="1:20" s="9" customFormat="1" ht="16.5">
      <c r="A5" s="56">
        <v>1</v>
      </c>
      <c r="B5" s="56" t="s">
        <v>512</v>
      </c>
      <c r="C5" s="56">
        <v>1</v>
      </c>
      <c r="D5" s="57">
        <v>26200</v>
      </c>
      <c r="E5" s="56">
        <v>4</v>
      </c>
      <c r="F5" s="56">
        <v>93</v>
      </c>
      <c r="G5" s="56">
        <v>11</v>
      </c>
      <c r="H5" s="58">
        <v>38313</v>
      </c>
      <c r="I5" s="59">
        <f aca="true" t="shared" si="0" ref="I5:I31">$I$2-F5</f>
        <v>11</v>
      </c>
      <c r="J5" s="59">
        <f aca="true" t="shared" si="1" ref="J5:J36">$J$2-G5+1</f>
        <v>2</v>
      </c>
      <c r="K5" s="59">
        <f aca="true" t="shared" si="2" ref="K5:K36">$K$2-F5</f>
        <v>12</v>
      </c>
      <c r="L5" s="59">
        <f aca="true" t="shared" si="3" ref="L5:L36">$L$2-G5+1</f>
        <v>2</v>
      </c>
      <c r="M5" s="60">
        <f aca="true" t="shared" si="4" ref="M5:M31">I5+J5/12</f>
        <v>11.166666666666666</v>
      </c>
      <c r="N5" s="60">
        <f aca="true" t="shared" si="5" ref="N5:N36">IF(M5&gt;E5,E5,M5)</f>
        <v>4</v>
      </c>
      <c r="O5" s="61">
        <f aca="true" t="shared" si="6" ref="O5:O36">K5+L5/12</f>
        <v>12.166666666666666</v>
      </c>
      <c r="P5" s="61">
        <f aca="true" t="shared" si="7" ref="P5:P36">IF(O5&gt;E5,E5,O5)</f>
        <v>4</v>
      </c>
      <c r="Q5" s="57">
        <f aca="true" t="shared" si="8" ref="Q5:Q36">(D5/E5)*N5</f>
        <v>26200</v>
      </c>
      <c r="R5" s="57">
        <f aca="true" t="shared" si="9" ref="R5:R36">(D5/E5)*P5</f>
        <v>26200</v>
      </c>
      <c r="S5" s="62">
        <f aca="true" t="shared" si="10" ref="S5:S36">R5-Q5</f>
        <v>0</v>
      </c>
      <c r="T5" s="63">
        <f aca="true" t="shared" si="11" ref="T5:T31">D5-Q5</f>
        <v>0</v>
      </c>
    </row>
    <row r="6" spans="1:20" s="9" customFormat="1" ht="16.5">
      <c r="A6" s="64">
        <v>5</v>
      </c>
      <c r="B6" s="64" t="s">
        <v>512</v>
      </c>
      <c r="C6" s="64">
        <v>1</v>
      </c>
      <c r="D6" s="65">
        <v>18500</v>
      </c>
      <c r="E6" s="64">
        <v>4</v>
      </c>
      <c r="F6" s="64">
        <v>92</v>
      </c>
      <c r="G6" s="64">
        <v>10</v>
      </c>
      <c r="H6" s="66">
        <v>37917</v>
      </c>
      <c r="I6" s="67">
        <f t="shared" si="0"/>
        <v>12</v>
      </c>
      <c r="J6" s="59">
        <f t="shared" si="1"/>
        <v>3</v>
      </c>
      <c r="K6" s="67">
        <f t="shared" si="2"/>
        <v>13</v>
      </c>
      <c r="L6" s="59">
        <f t="shared" si="3"/>
        <v>3</v>
      </c>
      <c r="M6" s="68">
        <f t="shared" si="4"/>
        <v>12.25</v>
      </c>
      <c r="N6" s="68">
        <f t="shared" si="5"/>
        <v>4</v>
      </c>
      <c r="O6" s="69">
        <f t="shared" si="6"/>
        <v>13.25</v>
      </c>
      <c r="P6" s="69">
        <f t="shared" si="7"/>
        <v>4</v>
      </c>
      <c r="Q6" s="65">
        <f t="shared" si="8"/>
        <v>18500</v>
      </c>
      <c r="R6" s="65">
        <f t="shared" si="9"/>
        <v>18500</v>
      </c>
      <c r="S6" s="70">
        <f t="shared" si="10"/>
        <v>0</v>
      </c>
      <c r="T6" s="71">
        <f t="shared" si="11"/>
        <v>0</v>
      </c>
    </row>
    <row r="7" spans="1:20" s="9" customFormat="1" ht="16.5">
      <c r="A7" s="64">
        <v>6</v>
      </c>
      <c r="B7" s="64" t="s">
        <v>512</v>
      </c>
      <c r="C7" s="64">
        <v>1</v>
      </c>
      <c r="D7" s="65">
        <v>18000</v>
      </c>
      <c r="E7" s="64">
        <v>4</v>
      </c>
      <c r="F7" s="64">
        <v>93</v>
      </c>
      <c r="G7" s="64">
        <v>1</v>
      </c>
      <c r="H7" s="66">
        <v>38002</v>
      </c>
      <c r="I7" s="67">
        <f t="shared" si="0"/>
        <v>11</v>
      </c>
      <c r="J7" s="59">
        <f t="shared" si="1"/>
        <v>12</v>
      </c>
      <c r="K7" s="67">
        <f t="shared" si="2"/>
        <v>12</v>
      </c>
      <c r="L7" s="59">
        <f t="shared" si="3"/>
        <v>12</v>
      </c>
      <c r="M7" s="68">
        <f t="shared" si="4"/>
        <v>12</v>
      </c>
      <c r="N7" s="68">
        <f t="shared" si="5"/>
        <v>4</v>
      </c>
      <c r="O7" s="69">
        <f t="shared" si="6"/>
        <v>13</v>
      </c>
      <c r="P7" s="69">
        <f t="shared" si="7"/>
        <v>4</v>
      </c>
      <c r="Q7" s="65">
        <f t="shared" si="8"/>
        <v>18000</v>
      </c>
      <c r="R7" s="65">
        <f t="shared" si="9"/>
        <v>18000</v>
      </c>
      <c r="S7" s="70">
        <f t="shared" si="10"/>
        <v>0</v>
      </c>
      <c r="T7" s="71">
        <f t="shared" si="11"/>
        <v>0</v>
      </c>
    </row>
    <row r="8" spans="1:20" s="9" customFormat="1" ht="16.5">
      <c r="A8" s="64">
        <v>7</v>
      </c>
      <c r="B8" s="64" t="s">
        <v>513</v>
      </c>
      <c r="C8" s="64">
        <v>1</v>
      </c>
      <c r="D8" s="65">
        <v>10500</v>
      </c>
      <c r="E8" s="64">
        <v>5</v>
      </c>
      <c r="F8" s="64">
        <v>91</v>
      </c>
      <c r="G8" s="64">
        <v>12</v>
      </c>
      <c r="H8" s="66">
        <v>37620</v>
      </c>
      <c r="I8" s="67">
        <f t="shared" si="0"/>
        <v>13</v>
      </c>
      <c r="J8" s="59">
        <f t="shared" si="1"/>
        <v>1</v>
      </c>
      <c r="K8" s="67">
        <f t="shared" si="2"/>
        <v>14</v>
      </c>
      <c r="L8" s="59">
        <f t="shared" si="3"/>
        <v>1</v>
      </c>
      <c r="M8" s="68">
        <f t="shared" si="4"/>
        <v>13.083333333333334</v>
      </c>
      <c r="N8" s="68">
        <f t="shared" si="5"/>
        <v>5</v>
      </c>
      <c r="O8" s="69">
        <f t="shared" si="6"/>
        <v>14.083333333333334</v>
      </c>
      <c r="P8" s="69">
        <f t="shared" si="7"/>
        <v>5</v>
      </c>
      <c r="Q8" s="65">
        <f t="shared" si="8"/>
        <v>10500</v>
      </c>
      <c r="R8" s="65">
        <f t="shared" si="9"/>
        <v>10500</v>
      </c>
      <c r="S8" s="70">
        <f t="shared" si="10"/>
        <v>0</v>
      </c>
      <c r="T8" s="71">
        <f t="shared" si="11"/>
        <v>0</v>
      </c>
    </row>
    <row r="9" spans="1:20" s="9" customFormat="1" ht="16.5">
      <c r="A9" s="64">
        <v>8</v>
      </c>
      <c r="B9" s="64" t="s">
        <v>514</v>
      </c>
      <c r="C9" s="64">
        <v>1</v>
      </c>
      <c r="D9" s="65">
        <v>27500</v>
      </c>
      <c r="E9" s="64">
        <v>5</v>
      </c>
      <c r="F9" s="64">
        <v>94</v>
      </c>
      <c r="G9" s="64">
        <v>4</v>
      </c>
      <c r="H9" s="66">
        <v>38461</v>
      </c>
      <c r="I9" s="67">
        <f t="shared" si="0"/>
        <v>10</v>
      </c>
      <c r="J9" s="59">
        <f t="shared" si="1"/>
        <v>9</v>
      </c>
      <c r="K9" s="67">
        <f t="shared" si="2"/>
        <v>11</v>
      </c>
      <c r="L9" s="59">
        <f t="shared" si="3"/>
        <v>9</v>
      </c>
      <c r="M9" s="68">
        <f t="shared" si="4"/>
        <v>10.75</v>
      </c>
      <c r="N9" s="68">
        <f t="shared" si="5"/>
        <v>5</v>
      </c>
      <c r="O9" s="69">
        <f t="shared" si="6"/>
        <v>11.75</v>
      </c>
      <c r="P9" s="69">
        <f t="shared" si="7"/>
        <v>5</v>
      </c>
      <c r="Q9" s="65">
        <f t="shared" si="8"/>
        <v>27500</v>
      </c>
      <c r="R9" s="65">
        <f t="shared" si="9"/>
        <v>27500</v>
      </c>
      <c r="S9" s="70">
        <f t="shared" si="10"/>
        <v>0</v>
      </c>
      <c r="T9" s="71">
        <f t="shared" si="11"/>
        <v>0</v>
      </c>
    </row>
    <row r="10" spans="1:20" s="9" customFormat="1" ht="16.5">
      <c r="A10" s="64">
        <v>9</v>
      </c>
      <c r="B10" s="64" t="s">
        <v>515</v>
      </c>
      <c r="C10" s="64">
        <v>1</v>
      </c>
      <c r="D10" s="65">
        <v>31000</v>
      </c>
      <c r="E10" s="64">
        <v>5</v>
      </c>
      <c r="F10" s="64">
        <v>93</v>
      </c>
      <c r="G10" s="64">
        <v>10</v>
      </c>
      <c r="H10" s="66">
        <v>38267</v>
      </c>
      <c r="I10" s="67">
        <f t="shared" si="0"/>
        <v>11</v>
      </c>
      <c r="J10" s="59">
        <f t="shared" si="1"/>
        <v>3</v>
      </c>
      <c r="K10" s="67">
        <f t="shared" si="2"/>
        <v>12</v>
      </c>
      <c r="L10" s="59">
        <f t="shared" si="3"/>
        <v>3</v>
      </c>
      <c r="M10" s="68">
        <f t="shared" si="4"/>
        <v>11.25</v>
      </c>
      <c r="N10" s="68">
        <f t="shared" si="5"/>
        <v>5</v>
      </c>
      <c r="O10" s="69">
        <f t="shared" si="6"/>
        <v>12.25</v>
      </c>
      <c r="P10" s="69">
        <f t="shared" si="7"/>
        <v>5</v>
      </c>
      <c r="Q10" s="65">
        <f t="shared" si="8"/>
        <v>31000</v>
      </c>
      <c r="R10" s="65">
        <f t="shared" si="9"/>
        <v>31000</v>
      </c>
      <c r="S10" s="70">
        <f t="shared" si="10"/>
        <v>0</v>
      </c>
      <c r="T10" s="71">
        <f t="shared" si="11"/>
        <v>0</v>
      </c>
    </row>
    <row r="11" spans="1:20" s="9" customFormat="1" ht="16.5">
      <c r="A11" s="72">
        <v>10</v>
      </c>
      <c r="B11" s="72" t="s">
        <v>516</v>
      </c>
      <c r="C11" s="72">
        <v>1</v>
      </c>
      <c r="D11" s="45">
        <v>14000</v>
      </c>
      <c r="E11" s="72">
        <v>8</v>
      </c>
      <c r="F11" s="72">
        <v>93</v>
      </c>
      <c r="G11" s="72">
        <v>10</v>
      </c>
      <c r="H11" s="73">
        <v>38271</v>
      </c>
      <c r="I11" s="74">
        <f t="shared" si="0"/>
        <v>11</v>
      </c>
      <c r="J11" s="59">
        <f t="shared" si="1"/>
        <v>3</v>
      </c>
      <c r="K11" s="74">
        <f t="shared" si="2"/>
        <v>12</v>
      </c>
      <c r="L11" s="59">
        <f t="shared" si="3"/>
        <v>3</v>
      </c>
      <c r="M11" s="75">
        <f t="shared" si="4"/>
        <v>11.25</v>
      </c>
      <c r="N11" s="75">
        <f t="shared" si="5"/>
        <v>8</v>
      </c>
      <c r="O11" s="76">
        <f t="shared" si="6"/>
        <v>12.25</v>
      </c>
      <c r="P11" s="76">
        <f t="shared" si="7"/>
        <v>8</v>
      </c>
      <c r="Q11" s="45">
        <f t="shared" si="8"/>
        <v>14000</v>
      </c>
      <c r="R11" s="45">
        <f t="shared" si="9"/>
        <v>14000</v>
      </c>
      <c r="S11" s="77">
        <f t="shared" si="10"/>
        <v>0</v>
      </c>
      <c r="T11" s="78">
        <f t="shared" si="11"/>
        <v>0</v>
      </c>
    </row>
    <row r="12" spans="1:20" s="9" customFormat="1" ht="16.5">
      <c r="A12" s="64">
        <v>11</v>
      </c>
      <c r="B12" s="64" t="s">
        <v>517</v>
      </c>
      <c r="C12" s="64">
        <v>1</v>
      </c>
      <c r="D12" s="65">
        <v>75514</v>
      </c>
      <c r="E12" s="64">
        <v>5</v>
      </c>
      <c r="F12" s="64">
        <v>91</v>
      </c>
      <c r="G12" s="64">
        <v>12</v>
      </c>
      <c r="H12" s="66">
        <v>37620</v>
      </c>
      <c r="I12" s="67">
        <f t="shared" si="0"/>
        <v>13</v>
      </c>
      <c r="J12" s="59">
        <f t="shared" si="1"/>
        <v>1</v>
      </c>
      <c r="K12" s="67">
        <f t="shared" si="2"/>
        <v>14</v>
      </c>
      <c r="L12" s="59">
        <f t="shared" si="3"/>
        <v>1</v>
      </c>
      <c r="M12" s="68">
        <f t="shared" si="4"/>
        <v>13.083333333333334</v>
      </c>
      <c r="N12" s="68">
        <f t="shared" si="5"/>
        <v>5</v>
      </c>
      <c r="O12" s="69">
        <f t="shared" si="6"/>
        <v>14.083333333333334</v>
      </c>
      <c r="P12" s="69">
        <f t="shared" si="7"/>
        <v>5</v>
      </c>
      <c r="Q12" s="65">
        <f t="shared" si="8"/>
        <v>75514</v>
      </c>
      <c r="R12" s="65">
        <f t="shared" si="9"/>
        <v>75514</v>
      </c>
      <c r="S12" s="77">
        <f t="shared" si="10"/>
        <v>0</v>
      </c>
      <c r="T12" s="78">
        <f t="shared" si="11"/>
        <v>0</v>
      </c>
    </row>
    <row r="13" spans="1:20" s="9" customFormat="1" ht="16.5">
      <c r="A13" s="64">
        <v>12</v>
      </c>
      <c r="B13" s="64" t="s">
        <v>518</v>
      </c>
      <c r="C13" s="85">
        <v>1</v>
      </c>
      <c r="D13" s="37">
        <v>97700</v>
      </c>
      <c r="E13" s="85">
        <v>8</v>
      </c>
      <c r="F13" s="85">
        <v>96</v>
      </c>
      <c r="G13" s="85">
        <v>11</v>
      </c>
      <c r="H13" s="66">
        <v>39415</v>
      </c>
      <c r="I13" s="67">
        <f t="shared" si="0"/>
        <v>8</v>
      </c>
      <c r="J13" s="67">
        <f t="shared" si="1"/>
        <v>2</v>
      </c>
      <c r="K13" s="67">
        <f t="shared" si="2"/>
        <v>9</v>
      </c>
      <c r="L13" s="67">
        <f t="shared" si="3"/>
        <v>2</v>
      </c>
      <c r="M13" s="68">
        <f t="shared" si="4"/>
        <v>8.166666666666666</v>
      </c>
      <c r="N13" s="68">
        <f t="shared" si="5"/>
        <v>8</v>
      </c>
      <c r="O13" s="69">
        <f t="shared" si="6"/>
        <v>9.166666666666666</v>
      </c>
      <c r="P13" s="69">
        <f t="shared" si="7"/>
        <v>8</v>
      </c>
      <c r="Q13" s="65">
        <f t="shared" si="8"/>
        <v>97700</v>
      </c>
      <c r="R13" s="65">
        <f t="shared" si="9"/>
        <v>97700</v>
      </c>
      <c r="S13" s="77">
        <f t="shared" si="10"/>
        <v>0</v>
      </c>
      <c r="T13" s="78">
        <f t="shared" si="11"/>
        <v>0</v>
      </c>
    </row>
    <row r="14" spans="1:20" s="9" customFormat="1" ht="16.5">
      <c r="A14" s="64">
        <v>13</v>
      </c>
      <c r="B14" s="64" t="s">
        <v>519</v>
      </c>
      <c r="C14" s="64">
        <v>1</v>
      </c>
      <c r="D14" s="65">
        <v>43000</v>
      </c>
      <c r="E14" s="64">
        <v>8</v>
      </c>
      <c r="F14" s="64">
        <v>97</v>
      </c>
      <c r="G14" s="64">
        <v>6</v>
      </c>
      <c r="H14" s="66">
        <v>39609</v>
      </c>
      <c r="I14" s="67">
        <f t="shared" si="0"/>
        <v>7</v>
      </c>
      <c r="J14" s="67">
        <f t="shared" si="1"/>
        <v>7</v>
      </c>
      <c r="K14" s="67">
        <f t="shared" si="2"/>
        <v>8</v>
      </c>
      <c r="L14" s="67">
        <f t="shared" si="3"/>
        <v>7</v>
      </c>
      <c r="M14" s="68">
        <f t="shared" si="4"/>
        <v>7.583333333333333</v>
      </c>
      <c r="N14" s="68">
        <f t="shared" si="5"/>
        <v>7.583333333333333</v>
      </c>
      <c r="O14" s="69">
        <f t="shared" si="6"/>
        <v>8.583333333333334</v>
      </c>
      <c r="P14" s="69">
        <f t="shared" si="7"/>
        <v>8</v>
      </c>
      <c r="Q14" s="65">
        <f t="shared" si="8"/>
        <v>40760.416666666664</v>
      </c>
      <c r="R14" s="65">
        <f t="shared" si="9"/>
        <v>43000</v>
      </c>
      <c r="S14" s="70">
        <f t="shared" si="10"/>
        <v>2239.5833333333358</v>
      </c>
      <c r="T14" s="71">
        <f t="shared" si="11"/>
        <v>2239.5833333333358</v>
      </c>
    </row>
    <row r="15" spans="1:20" s="9" customFormat="1" ht="16.5">
      <c r="A15" s="64">
        <v>14</v>
      </c>
      <c r="B15" s="56" t="s">
        <v>512</v>
      </c>
      <c r="C15" s="56">
        <v>1</v>
      </c>
      <c r="D15" s="57">
        <v>27000</v>
      </c>
      <c r="E15" s="56">
        <v>4</v>
      </c>
      <c r="F15" s="56">
        <v>98</v>
      </c>
      <c r="G15" s="56">
        <v>9</v>
      </c>
      <c r="H15" s="66">
        <v>40086</v>
      </c>
      <c r="I15" s="59">
        <f t="shared" si="0"/>
        <v>6</v>
      </c>
      <c r="J15" s="59">
        <f t="shared" si="1"/>
        <v>4</v>
      </c>
      <c r="K15" s="59">
        <f t="shared" si="2"/>
        <v>7</v>
      </c>
      <c r="L15" s="59">
        <f t="shared" si="3"/>
        <v>4</v>
      </c>
      <c r="M15" s="60">
        <f t="shared" si="4"/>
        <v>6.333333333333333</v>
      </c>
      <c r="N15" s="60">
        <f t="shared" si="5"/>
        <v>4</v>
      </c>
      <c r="O15" s="61">
        <f t="shared" si="6"/>
        <v>7.333333333333333</v>
      </c>
      <c r="P15" s="61">
        <f t="shared" si="7"/>
        <v>4</v>
      </c>
      <c r="Q15" s="57">
        <f t="shared" si="8"/>
        <v>27000</v>
      </c>
      <c r="R15" s="57">
        <f t="shared" si="9"/>
        <v>27000</v>
      </c>
      <c r="S15" s="62">
        <f t="shared" si="10"/>
        <v>0</v>
      </c>
      <c r="T15" s="63">
        <f t="shared" si="11"/>
        <v>0</v>
      </c>
    </row>
    <row r="16" spans="1:20" s="9" customFormat="1" ht="16.5">
      <c r="A16" s="64">
        <v>15</v>
      </c>
      <c r="B16" s="64" t="s">
        <v>512</v>
      </c>
      <c r="C16" s="64">
        <v>1</v>
      </c>
      <c r="D16" s="65">
        <v>27000</v>
      </c>
      <c r="E16" s="64">
        <v>4</v>
      </c>
      <c r="F16" s="64">
        <v>98</v>
      </c>
      <c r="G16" s="64">
        <v>9</v>
      </c>
      <c r="H16" s="66">
        <v>40086</v>
      </c>
      <c r="I16" s="67">
        <f t="shared" si="0"/>
        <v>6</v>
      </c>
      <c r="J16" s="59">
        <f t="shared" si="1"/>
        <v>4</v>
      </c>
      <c r="K16" s="67">
        <f t="shared" si="2"/>
        <v>7</v>
      </c>
      <c r="L16" s="59">
        <f t="shared" si="3"/>
        <v>4</v>
      </c>
      <c r="M16" s="68">
        <f t="shared" si="4"/>
        <v>6.333333333333333</v>
      </c>
      <c r="N16" s="68">
        <f t="shared" si="5"/>
        <v>4</v>
      </c>
      <c r="O16" s="69">
        <f t="shared" si="6"/>
        <v>7.333333333333333</v>
      </c>
      <c r="P16" s="69">
        <f t="shared" si="7"/>
        <v>4</v>
      </c>
      <c r="Q16" s="65">
        <f t="shared" si="8"/>
        <v>27000</v>
      </c>
      <c r="R16" s="65">
        <f t="shared" si="9"/>
        <v>27000</v>
      </c>
      <c r="S16" s="70">
        <f t="shared" si="10"/>
        <v>0</v>
      </c>
      <c r="T16" s="71">
        <f t="shared" si="11"/>
        <v>0</v>
      </c>
    </row>
    <row r="17" spans="1:20" s="9" customFormat="1" ht="16.5">
      <c r="A17" s="64">
        <v>16</v>
      </c>
      <c r="B17" s="64" t="s">
        <v>512</v>
      </c>
      <c r="C17" s="64">
        <v>1</v>
      </c>
      <c r="D17" s="65">
        <v>27000</v>
      </c>
      <c r="E17" s="64">
        <v>4</v>
      </c>
      <c r="F17" s="64">
        <v>98</v>
      </c>
      <c r="G17" s="64">
        <v>9</v>
      </c>
      <c r="H17" s="66">
        <v>40086</v>
      </c>
      <c r="I17" s="67">
        <f t="shared" si="0"/>
        <v>6</v>
      </c>
      <c r="J17" s="59">
        <f t="shared" si="1"/>
        <v>4</v>
      </c>
      <c r="K17" s="67">
        <f t="shared" si="2"/>
        <v>7</v>
      </c>
      <c r="L17" s="59">
        <f t="shared" si="3"/>
        <v>4</v>
      </c>
      <c r="M17" s="68">
        <f t="shared" si="4"/>
        <v>6.333333333333333</v>
      </c>
      <c r="N17" s="68">
        <f t="shared" si="5"/>
        <v>4</v>
      </c>
      <c r="O17" s="69">
        <f t="shared" si="6"/>
        <v>7.333333333333333</v>
      </c>
      <c r="P17" s="69">
        <f t="shared" si="7"/>
        <v>4</v>
      </c>
      <c r="Q17" s="65">
        <f t="shared" si="8"/>
        <v>27000</v>
      </c>
      <c r="R17" s="65">
        <f t="shared" si="9"/>
        <v>27000</v>
      </c>
      <c r="S17" s="70">
        <f t="shared" si="10"/>
        <v>0</v>
      </c>
      <c r="T17" s="71">
        <f t="shared" si="11"/>
        <v>0</v>
      </c>
    </row>
    <row r="18" spans="1:20" s="9" customFormat="1" ht="16.5">
      <c r="A18" s="64">
        <v>17</v>
      </c>
      <c r="B18" s="64" t="s">
        <v>520</v>
      </c>
      <c r="C18" s="64">
        <v>1</v>
      </c>
      <c r="D18" s="65">
        <v>12500</v>
      </c>
      <c r="E18" s="64">
        <v>6</v>
      </c>
      <c r="F18" s="64">
        <v>99</v>
      </c>
      <c r="G18" s="64">
        <v>12</v>
      </c>
      <c r="H18" s="66">
        <v>40543</v>
      </c>
      <c r="I18" s="67">
        <f t="shared" si="0"/>
        <v>5</v>
      </c>
      <c r="J18" s="59">
        <f t="shared" si="1"/>
        <v>1</v>
      </c>
      <c r="K18" s="67">
        <f t="shared" si="2"/>
        <v>6</v>
      </c>
      <c r="L18" s="59">
        <f t="shared" si="3"/>
        <v>1</v>
      </c>
      <c r="M18" s="68">
        <f t="shared" si="4"/>
        <v>5.083333333333333</v>
      </c>
      <c r="N18" s="68">
        <f t="shared" si="5"/>
        <v>5.083333333333333</v>
      </c>
      <c r="O18" s="69">
        <f t="shared" si="6"/>
        <v>6.083333333333333</v>
      </c>
      <c r="P18" s="69">
        <f t="shared" si="7"/>
        <v>6</v>
      </c>
      <c r="Q18" s="65">
        <f t="shared" si="8"/>
        <v>10590.277777777777</v>
      </c>
      <c r="R18" s="65">
        <f t="shared" si="9"/>
        <v>12500</v>
      </c>
      <c r="S18" s="70">
        <f t="shared" si="10"/>
        <v>1909.7222222222226</v>
      </c>
      <c r="T18" s="71">
        <f t="shared" si="11"/>
        <v>1909.7222222222226</v>
      </c>
    </row>
    <row r="19" spans="1:20" s="9" customFormat="1" ht="16.5">
      <c r="A19" s="64">
        <v>18</v>
      </c>
      <c r="B19" s="64" t="s">
        <v>520</v>
      </c>
      <c r="C19" s="64">
        <v>1</v>
      </c>
      <c r="D19" s="65">
        <v>12500</v>
      </c>
      <c r="E19" s="64">
        <v>6</v>
      </c>
      <c r="F19" s="64">
        <v>99</v>
      </c>
      <c r="G19" s="64">
        <v>12</v>
      </c>
      <c r="H19" s="66">
        <v>40543</v>
      </c>
      <c r="I19" s="67">
        <f t="shared" si="0"/>
        <v>5</v>
      </c>
      <c r="J19" s="59">
        <f t="shared" si="1"/>
        <v>1</v>
      </c>
      <c r="K19" s="67">
        <f t="shared" si="2"/>
        <v>6</v>
      </c>
      <c r="L19" s="59">
        <f t="shared" si="3"/>
        <v>1</v>
      </c>
      <c r="M19" s="68">
        <f t="shared" si="4"/>
        <v>5.083333333333333</v>
      </c>
      <c r="N19" s="68">
        <f t="shared" si="5"/>
        <v>5.083333333333333</v>
      </c>
      <c r="O19" s="69">
        <f t="shared" si="6"/>
        <v>6.083333333333333</v>
      </c>
      <c r="P19" s="69">
        <f t="shared" si="7"/>
        <v>6</v>
      </c>
      <c r="Q19" s="65">
        <f t="shared" si="8"/>
        <v>10590.277777777777</v>
      </c>
      <c r="R19" s="65">
        <f t="shared" si="9"/>
        <v>12500</v>
      </c>
      <c r="S19" s="70">
        <f t="shared" si="10"/>
        <v>1909.7222222222226</v>
      </c>
      <c r="T19" s="71">
        <f t="shared" si="11"/>
        <v>1909.7222222222226</v>
      </c>
    </row>
    <row r="20" spans="1:20" s="9" customFormat="1" ht="15.75" customHeight="1">
      <c r="A20" s="64">
        <v>19</v>
      </c>
      <c r="B20" s="64" t="s">
        <v>520</v>
      </c>
      <c r="C20" s="64">
        <v>1</v>
      </c>
      <c r="D20" s="65">
        <v>12500</v>
      </c>
      <c r="E20" s="64">
        <v>6</v>
      </c>
      <c r="F20" s="64">
        <v>99</v>
      </c>
      <c r="G20" s="64">
        <v>12</v>
      </c>
      <c r="H20" s="66">
        <v>40543</v>
      </c>
      <c r="I20" s="67">
        <f t="shared" si="0"/>
        <v>5</v>
      </c>
      <c r="J20" s="59">
        <f t="shared" si="1"/>
        <v>1</v>
      </c>
      <c r="K20" s="67">
        <f t="shared" si="2"/>
        <v>6</v>
      </c>
      <c r="L20" s="59">
        <f t="shared" si="3"/>
        <v>1</v>
      </c>
      <c r="M20" s="68">
        <f t="shared" si="4"/>
        <v>5.083333333333333</v>
      </c>
      <c r="N20" s="68">
        <f t="shared" si="5"/>
        <v>5.083333333333333</v>
      </c>
      <c r="O20" s="69">
        <f t="shared" si="6"/>
        <v>6.083333333333333</v>
      </c>
      <c r="P20" s="69">
        <f t="shared" si="7"/>
        <v>6</v>
      </c>
      <c r="Q20" s="65">
        <f t="shared" si="8"/>
        <v>10590.277777777777</v>
      </c>
      <c r="R20" s="65">
        <f t="shared" si="9"/>
        <v>12500</v>
      </c>
      <c r="S20" s="70">
        <f t="shared" si="10"/>
        <v>1909.7222222222226</v>
      </c>
      <c r="T20" s="71">
        <f t="shared" si="11"/>
        <v>1909.7222222222226</v>
      </c>
    </row>
    <row r="21" spans="1:20" s="160" customFormat="1" ht="15.75" customHeight="1">
      <c r="A21" s="151">
        <v>20</v>
      </c>
      <c r="B21" s="151" t="s">
        <v>520</v>
      </c>
      <c r="C21" s="151">
        <v>1</v>
      </c>
      <c r="D21" s="152">
        <v>19900</v>
      </c>
      <c r="E21" s="151">
        <v>6</v>
      </c>
      <c r="F21" s="151">
        <v>101</v>
      </c>
      <c r="G21" s="151">
        <v>3</v>
      </c>
      <c r="H21" s="153">
        <v>40969</v>
      </c>
      <c r="I21" s="154">
        <f t="shared" si="0"/>
        <v>3</v>
      </c>
      <c r="J21" s="155">
        <f t="shared" si="1"/>
        <v>10</v>
      </c>
      <c r="K21" s="154">
        <f t="shared" si="2"/>
        <v>4</v>
      </c>
      <c r="L21" s="155">
        <f t="shared" si="3"/>
        <v>10</v>
      </c>
      <c r="M21" s="156">
        <f t="shared" si="4"/>
        <v>3.8333333333333335</v>
      </c>
      <c r="N21" s="156">
        <f t="shared" si="5"/>
        <v>3.8333333333333335</v>
      </c>
      <c r="O21" s="157">
        <f t="shared" si="6"/>
        <v>4.833333333333333</v>
      </c>
      <c r="P21" s="157">
        <f t="shared" si="7"/>
        <v>4.833333333333333</v>
      </c>
      <c r="Q21" s="152">
        <f t="shared" si="8"/>
        <v>12713.888888888889</v>
      </c>
      <c r="R21" s="152">
        <f t="shared" si="9"/>
        <v>16030.555555555555</v>
      </c>
      <c r="S21" s="158">
        <f t="shared" si="10"/>
        <v>3316.666666666666</v>
      </c>
      <c r="T21" s="159">
        <f t="shared" si="11"/>
        <v>7186.111111111111</v>
      </c>
    </row>
    <row r="22" spans="1:20" s="160" customFormat="1" ht="15.75" customHeight="1">
      <c r="A22" s="151">
        <v>21</v>
      </c>
      <c r="B22" s="151" t="s">
        <v>520</v>
      </c>
      <c r="C22" s="151">
        <v>1</v>
      </c>
      <c r="D22" s="152">
        <v>19900</v>
      </c>
      <c r="E22" s="151">
        <v>6</v>
      </c>
      <c r="F22" s="151">
        <v>101</v>
      </c>
      <c r="G22" s="151">
        <v>3</v>
      </c>
      <c r="H22" s="153">
        <v>40969</v>
      </c>
      <c r="I22" s="154">
        <f t="shared" si="0"/>
        <v>3</v>
      </c>
      <c r="J22" s="155">
        <f t="shared" si="1"/>
        <v>10</v>
      </c>
      <c r="K22" s="154">
        <f t="shared" si="2"/>
        <v>4</v>
      </c>
      <c r="L22" s="155">
        <f t="shared" si="3"/>
        <v>10</v>
      </c>
      <c r="M22" s="156">
        <f t="shared" si="4"/>
        <v>3.8333333333333335</v>
      </c>
      <c r="N22" s="156">
        <f t="shared" si="5"/>
        <v>3.8333333333333335</v>
      </c>
      <c r="O22" s="157">
        <f t="shared" si="6"/>
        <v>4.833333333333333</v>
      </c>
      <c r="P22" s="157">
        <f t="shared" si="7"/>
        <v>4.833333333333333</v>
      </c>
      <c r="Q22" s="152">
        <f t="shared" si="8"/>
        <v>12713.888888888889</v>
      </c>
      <c r="R22" s="152">
        <f t="shared" si="9"/>
        <v>16030.555555555555</v>
      </c>
      <c r="S22" s="158">
        <f t="shared" si="10"/>
        <v>3316.666666666666</v>
      </c>
      <c r="T22" s="159">
        <f t="shared" si="11"/>
        <v>7186.111111111111</v>
      </c>
    </row>
    <row r="23" spans="1:20" s="160" customFormat="1" ht="15.75" customHeight="1">
      <c r="A23" s="151">
        <v>22</v>
      </c>
      <c r="B23" s="151" t="s">
        <v>520</v>
      </c>
      <c r="C23" s="151">
        <v>1</v>
      </c>
      <c r="D23" s="152">
        <v>19900</v>
      </c>
      <c r="E23" s="151">
        <v>6</v>
      </c>
      <c r="F23" s="151">
        <v>101</v>
      </c>
      <c r="G23" s="151">
        <v>3</v>
      </c>
      <c r="H23" s="153">
        <v>40969</v>
      </c>
      <c r="I23" s="154">
        <f t="shared" si="0"/>
        <v>3</v>
      </c>
      <c r="J23" s="155">
        <f t="shared" si="1"/>
        <v>10</v>
      </c>
      <c r="K23" s="154">
        <f t="shared" si="2"/>
        <v>4</v>
      </c>
      <c r="L23" s="155">
        <f t="shared" si="3"/>
        <v>10</v>
      </c>
      <c r="M23" s="156">
        <f t="shared" si="4"/>
        <v>3.8333333333333335</v>
      </c>
      <c r="N23" s="156">
        <f t="shared" si="5"/>
        <v>3.8333333333333335</v>
      </c>
      <c r="O23" s="157">
        <f t="shared" si="6"/>
        <v>4.833333333333333</v>
      </c>
      <c r="P23" s="157">
        <f t="shared" si="7"/>
        <v>4.833333333333333</v>
      </c>
      <c r="Q23" s="152">
        <f t="shared" si="8"/>
        <v>12713.888888888889</v>
      </c>
      <c r="R23" s="152">
        <f t="shared" si="9"/>
        <v>16030.555555555555</v>
      </c>
      <c r="S23" s="158">
        <f t="shared" si="10"/>
        <v>3316.666666666666</v>
      </c>
      <c r="T23" s="159">
        <f t="shared" si="11"/>
        <v>7186.111111111111</v>
      </c>
    </row>
    <row r="24" spans="1:20" s="160" customFormat="1" ht="15.75" customHeight="1">
      <c r="A24" s="151">
        <v>23</v>
      </c>
      <c r="B24" s="151" t="s">
        <v>520</v>
      </c>
      <c r="C24" s="151">
        <v>1</v>
      </c>
      <c r="D24" s="152">
        <v>19900</v>
      </c>
      <c r="E24" s="151">
        <v>6</v>
      </c>
      <c r="F24" s="151">
        <v>101</v>
      </c>
      <c r="G24" s="151">
        <v>3</v>
      </c>
      <c r="H24" s="153">
        <v>40969</v>
      </c>
      <c r="I24" s="154">
        <f t="shared" si="0"/>
        <v>3</v>
      </c>
      <c r="J24" s="155">
        <f t="shared" si="1"/>
        <v>10</v>
      </c>
      <c r="K24" s="154">
        <f t="shared" si="2"/>
        <v>4</v>
      </c>
      <c r="L24" s="155">
        <f t="shared" si="3"/>
        <v>10</v>
      </c>
      <c r="M24" s="156">
        <f t="shared" si="4"/>
        <v>3.8333333333333335</v>
      </c>
      <c r="N24" s="156">
        <f t="shared" si="5"/>
        <v>3.8333333333333335</v>
      </c>
      <c r="O24" s="157">
        <f t="shared" si="6"/>
        <v>4.833333333333333</v>
      </c>
      <c r="P24" s="157">
        <f t="shared" si="7"/>
        <v>4.833333333333333</v>
      </c>
      <c r="Q24" s="152">
        <f t="shared" si="8"/>
        <v>12713.888888888889</v>
      </c>
      <c r="R24" s="152">
        <f t="shared" si="9"/>
        <v>16030.555555555555</v>
      </c>
      <c r="S24" s="158">
        <f t="shared" si="10"/>
        <v>3316.666666666666</v>
      </c>
      <c r="T24" s="159">
        <f t="shared" si="11"/>
        <v>7186.111111111111</v>
      </c>
    </row>
    <row r="25" spans="1:20" s="160" customFormat="1" ht="15.75" customHeight="1">
      <c r="A25" s="151">
        <v>24</v>
      </c>
      <c r="B25" s="151" t="s">
        <v>520</v>
      </c>
      <c r="C25" s="151">
        <v>1</v>
      </c>
      <c r="D25" s="152">
        <v>19900</v>
      </c>
      <c r="E25" s="151">
        <v>6</v>
      </c>
      <c r="F25" s="151">
        <v>101</v>
      </c>
      <c r="G25" s="151">
        <v>3</v>
      </c>
      <c r="H25" s="153">
        <v>40969</v>
      </c>
      <c r="I25" s="154">
        <f t="shared" si="0"/>
        <v>3</v>
      </c>
      <c r="J25" s="155">
        <f t="shared" si="1"/>
        <v>10</v>
      </c>
      <c r="K25" s="154">
        <f t="shared" si="2"/>
        <v>4</v>
      </c>
      <c r="L25" s="155">
        <f t="shared" si="3"/>
        <v>10</v>
      </c>
      <c r="M25" s="156">
        <f t="shared" si="4"/>
        <v>3.8333333333333335</v>
      </c>
      <c r="N25" s="156">
        <f t="shared" si="5"/>
        <v>3.8333333333333335</v>
      </c>
      <c r="O25" s="157">
        <f t="shared" si="6"/>
        <v>4.833333333333333</v>
      </c>
      <c r="P25" s="157">
        <f t="shared" si="7"/>
        <v>4.833333333333333</v>
      </c>
      <c r="Q25" s="152">
        <f t="shared" si="8"/>
        <v>12713.888888888889</v>
      </c>
      <c r="R25" s="152">
        <f t="shared" si="9"/>
        <v>16030.555555555555</v>
      </c>
      <c r="S25" s="158">
        <f t="shared" si="10"/>
        <v>3316.666666666666</v>
      </c>
      <c r="T25" s="159">
        <f t="shared" si="11"/>
        <v>7186.111111111111</v>
      </c>
    </row>
    <row r="26" spans="1:20" s="160" customFormat="1" ht="15.75" customHeight="1">
      <c r="A26" s="151">
        <v>25</v>
      </c>
      <c r="B26" s="151" t="s">
        <v>521</v>
      </c>
      <c r="C26" s="151">
        <v>1</v>
      </c>
      <c r="D26" s="152">
        <v>20000</v>
      </c>
      <c r="E26" s="151">
        <v>5</v>
      </c>
      <c r="F26" s="151">
        <v>101</v>
      </c>
      <c r="G26" s="151">
        <v>3</v>
      </c>
      <c r="H26" s="153">
        <v>40969</v>
      </c>
      <c r="I26" s="154">
        <f t="shared" si="0"/>
        <v>3</v>
      </c>
      <c r="J26" s="155">
        <f t="shared" si="1"/>
        <v>10</v>
      </c>
      <c r="K26" s="154">
        <f t="shared" si="2"/>
        <v>4</v>
      </c>
      <c r="L26" s="155">
        <f t="shared" si="3"/>
        <v>10</v>
      </c>
      <c r="M26" s="156">
        <f t="shared" si="4"/>
        <v>3.8333333333333335</v>
      </c>
      <c r="N26" s="156">
        <f t="shared" si="5"/>
        <v>3.8333333333333335</v>
      </c>
      <c r="O26" s="157">
        <f t="shared" si="6"/>
        <v>4.833333333333333</v>
      </c>
      <c r="P26" s="157">
        <f t="shared" si="7"/>
        <v>4.833333333333333</v>
      </c>
      <c r="Q26" s="152">
        <f t="shared" si="8"/>
        <v>15333.333333333334</v>
      </c>
      <c r="R26" s="152">
        <f t="shared" si="9"/>
        <v>19333.333333333332</v>
      </c>
      <c r="S26" s="158">
        <f t="shared" si="10"/>
        <v>3999.999999999998</v>
      </c>
      <c r="T26" s="159">
        <f t="shared" si="11"/>
        <v>4666.666666666666</v>
      </c>
    </row>
    <row r="27" spans="1:20" s="9" customFormat="1" ht="16.5">
      <c r="A27" s="113">
        <v>26</v>
      </c>
      <c r="B27" s="113" t="s">
        <v>520</v>
      </c>
      <c r="C27" s="113">
        <v>1</v>
      </c>
      <c r="D27" s="114">
        <v>13299</v>
      </c>
      <c r="E27" s="113">
        <v>6</v>
      </c>
      <c r="F27" s="113">
        <v>102</v>
      </c>
      <c r="G27" s="113">
        <v>3</v>
      </c>
      <c r="H27" s="115">
        <v>41334</v>
      </c>
      <c r="I27" s="122">
        <f t="shared" si="0"/>
        <v>2</v>
      </c>
      <c r="J27" s="211">
        <f t="shared" si="1"/>
        <v>10</v>
      </c>
      <c r="K27" s="116">
        <f t="shared" si="2"/>
        <v>3</v>
      </c>
      <c r="L27" s="117">
        <f t="shared" si="3"/>
        <v>10</v>
      </c>
      <c r="M27" s="121">
        <f t="shared" si="4"/>
        <v>2.8333333333333335</v>
      </c>
      <c r="N27" s="121">
        <f t="shared" si="5"/>
        <v>2.8333333333333335</v>
      </c>
      <c r="O27" s="118">
        <f t="shared" si="6"/>
        <v>3.8333333333333335</v>
      </c>
      <c r="P27" s="118">
        <f t="shared" si="7"/>
        <v>3.8333333333333335</v>
      </c>
      <c r="Q27" s="114">
        <f t="shared" si="8"/>
        <v>6280.083333333334</v>
      </c>
      <c r="R27" s="114">
        <f t="shared" si="9"/>
        <v>8496.583333333334</v>
      </c>
      <c r="S27" s="119">
        <f t="shared" si="10"/>
        <v>2216.5</v>
      </c>
      <c r="T27" s="148">
        <f t="shared" si="11"/>
        <v>7018.916666666666</v>
      </c>
    </row>
    <row r="28" spans="1:20" s="9" customFormat="1" ht="16.5">
      <c r="A28" s="113">
        <v>27</v>
      </c>
      <c r="B28" s="113" t="s">
        <v>520</v>
      </c>
      <c r="C28" s="113">
        <v>1</v>
      </c>
      <c r="D28" s="114">
        <v>13299</v>
      </c>
      <c r="E28" s="113">
        <v>6</v>
      </c>
      <c r="F28" s="113">
        <v>102</v>
      </c>
      <c r="G28" s="113">
        <v>3</v>
      </c>
      <c r="H28" s="115">
        <v>41334</v>
      </c>
      <c r="I28" s="122">
        <f t="shared" si="0"/>
        <v>2</v>
      </c>
      <c r="J28" s="211">
        <f t="shared" si="1"/>
        <v>10</v>
      </c>
      <c r="K28" s="116">
        <f t="shared" si="2"/>
        <v>3</v>
      </c>
      <c r="L28" s="117">
        <f t="shared" si="3"/>
        <v>10</v>
      </c>
      <c r="M28" s="121">
        <f t="shared" si="4"/>
        <v>2.8333333333333335</v>
      </c>
      <c r="N28" s="121">
        <f t="shared" si="5"/>
        <v>2.8333333333333335</v>
      </c>
      <c r="O28" s="118">
        <f t="shared" si="6"/>
        <v>3.8333333333333335</v>
      </c>
      <c r="P28" s="118">
        <f t="shared" si="7"/>
        <v>3.8333333333333335</v>
      </c>
      <c r="Q28" s="114">
        <f t="shared" si="8"/>
        <v>6280.083333333334</v>
      </c>
      <c r="R28" s="114">
        <f t="shared" si="9"/>
        <v>8496.583333333334</v>
      </c>
      <c r="S28" s="119">
        <f t="shared" si="10"/>
        <v>2216.5</v>
      </c>
      <c r="T28" s="148">
        <f t="shared" si="11"/>
        <v>7018.916666666666</v>
      </c>
    </row>
    <row r="29" spans="1:20" s="9" customFormat="1" ht="16.5">
      <c r="A29" s="113">
        <v>28</v>
      </c>
      <c r="B29" s="113" t="s">
        <v>520</v>
      </c>
      <c r="C29" s="113">
        <v>1</v>
      </c>
      <c r="D29" s="114">
        <v>13299</v>
      </c>
      <c r="E29" s="113">
        <v>6</v>
      </c>
      <c r="F29" s="113">
        <v>102</v>
      </c>
      <c r="G29" s="113">
        <v>3</v>
      </c>
      <c r="H29" s="115">
        <v>41334</v>
      </c>
      <c r="I29" s="122">
        <f t="shared" si="0"/>
        <v>2</v>
      </c>
      <c r="J29" s="211">
        <f t="shared" si="1"/>
        <v>10</v>
      </c>
      <c r="K29" s="116">
        <f t="shared" si="2"/>
        <v>3</v>
      </c>
      <c r="L29" s="117">
        <f t="shared" si="3"/>
        <v>10</v>
      </c>
      <c r="M29" s="121">
        <f t="shared" si="4"/>
        <v>2.8333333333333335</v>
      </c>
      <c r="N29" s="121">
        <f t="shared" si="5"/>
        <v>2.8333333333333335</v>
      </c>
      <c r="O29" s="118">
        <f t="shared" si="6"/>
        <v>3.8333333333333335</v>
      </c>
      <c r="P29" s="118">
        <f t="shared" si="7"/>
        <v>3.8333333333333335</v>
      </c>
      <c r="Q29" s="114">
        <f t="shared" si="8"/>
        <v>6280.083333333334</v>
      </c>
      <c r="R29" s="114">
        <f t="shared" si="9"/>
        <v>8496.583333333334</v>
      </c>
      <c r="S29" s="119">
        <f t="shared" si="10"/>
        <v>2216.5</v>
      </c>
      <c r="T29" s="148">
        <f t="shared" si="11"/>
        <v>7018.916666666666</v>
      </c>
    </row>
    <row r="30" spans="1:20" s="9" customFormat="1" ht="16.5">
      <c r="A30" s="113">
        <v>29</v>
      </c>
      <c r="B30" s="113" t="s">
        <v>520</v>
      </c>
      <c r="C30" s="113">
        <v>1</v>
      </c>
      <c r="D30" s="114">
        <v>19900</v>
      </c>
      <c r="E30" s="113">
        <v>6</v>
      </c>
      <c r="F30" s="113">
        <v>103</v>
      </c>
      <c r="G30" s="113">
        <v>3</v>
      </c>
      <c r="H30" s="115">
        <v>41699</v>
      </c>
      <c r="I30" s="122">
        <f t="shared" si="0"/>
        <v>1</v>
      </c>
      <c r="J30" s="211">
        <f t="shared" si="1"/>
        <v>10</v>
      </c>
      <c r="K30" s="116">
        <f t="shared" si="2"/>
        <v>2</v>
      </c>
      <c r="L30" s="117">
        <f t="shared" si="3"/>
        <v>10</v>
      </c>
      <c r="M30" s="121">
        <f t="shared" si="4"/>
        <v>1.8333333333333335</v>
      </c>
      <c r="N30" s="121">
        <f t="shared" si="5"/>
        <v>1.8333333333333335</v>
      </c>
      <c r="O30" s="118">
        <f t="shared" si="6"/>
        <v>2.8333333333333335</v>
      </c>
      <c r="P30" s="118">
        <f t="shared" si="7"/>
        <v>2.8333333333333335</v>
      </c>
      <c r="Q30" s="114">
        <f t="shared" si="8"/>
        <v>6080.555555555556</v>
      </c>
      <c r="R30" s="114">
        <f t="shared" si="9"/>
        <v>9397.222222222223</v>
      </c>
      <c r="S30" s="119">
        <f t="shared" si="10"/>
        <v>3316.666666666667</v>
      </c>
      <c r="T30" s="148">
        <f t="shared" si="11"/>
        <v>13819.444444444445</v>
      </c>
    </row>
    <row r="31" spans="1:20" s="9" customFormat="1" ht="16.5">
      <c r="A31" s="113">
        <v>30</v>
      </c>
      <c r="B31" s="113" t="s">
        <v>520</v>
      </c>
      <c r="C31" s="113">
        <v>1</v>
      </c>
      <c r="D31" s="114">
        <v>19900</v>
      </c>
      <c r="E31" s="113">
        <v>6</v>
      </c>
      <c r="F31" s="113">
        <v>103</v>
      </c>
      <c r="G31" s="113">
        <v>3</v>
      </c>
      <c r="H31" s="115">
        <v>41699</v>
      </c>
      <c r="I31" s="122">
        <f t="shared" si="0"/>
        <v>1</v>
      </c>
      <c r="J31" s="211">
        <f t="shared" si="1"/>
        <v>10</v>
      </c>
      <c r="K31" s="116">
        <f t="shared" si="2"/>
        <v>2</v>
      </c>
      <c r="L31" s="117">
        <f t="shared" si="3"/>
        <v>10</v>
      </c>
      <c r="M31" s="121">
        <f t="shared" si="4"/>
        <v>1.8333333333333335</v>
      </c>
      <c r="N31" s="121">
        <f t="shared" si="5"/>
        <v>1.8333333333333335</v>
      </c>
      <c r="O31" s="118">
        <f t="shared" si="6"/>
        <v>2.8333333333333335</v>
      </c>
      <c r="P31" s="118">
        <f t="shared" si="7"/>
        <v>2.8333333333333335</v>
      </c>
      <c r="Q31" s="114">
        <f t="shared" si="8"/>
        <v>6080.555555555556</v>
      </c>
      <c r="R31" s="114">
        <f t="shared" si="9"/>
        <v>9397.222222222223</v>
      </c>
      <c r="S31" s="119">
        <f t="shared" si="10"/>
        <v>3316.666666666667</v>
      </c>
      <c r="T31" s="148">
        <f t="shared" si="11"/>
        <v>13819.444444444445</v>
      </c>
    </row>
    <row r="32" spans="1:20" s="389" customFormat="1" ht="16.5">
      <c r="A32" s="381"/>
      <c r="B32" s="381" t="s">
        <v>520</v>
      </c>
      <c r="C32" s="381">
        <v>1</v>
      </c>
      <c r="D32" s="382">
        <v>19898</v>
      </c>
      <c r="E32" s="381">
        <v>6</v>
      </c>
      <c r="F32" s="381">
        <v>104</v>
      </c>
      <c r="G32" s="381">
        <v>8</v>
      </c>
      <c r="H32" s="115">
        <v>42217</v>
      </c>
      <c r="I32" s="383">
        <v>0</v>
      </c>
      <c r="J32" s="384">
        <f t="shared" si="1"/>
        <v>5</v>
      </c>
      <c r="K32" s="385">
        <f t="shared" si="2"/>
        <v>1</v>
      </c>
      <c r="L32" s="386">
        <f t="shared" si="3"/>
        <v>5</v>
      </c>
      <c r="M32" s="387">
        <v>0</v>
      </c>
      <c r="N32" s="121">
        <f t="shared" si="5"/>
        <v>0</v>
      </c>
      <c r="O32" s="388">
        <f t="shared" si="6"/>
        <v>1.4166666666666667</v>
      </c>
      <c r="P32" s="388">
        <f t="shared" si="7"/>
        <v>1.4166666666666667</v>
      </c>
      <c r="Q32" s="114">
        <f t="shared" si="8"/>
        <v>0</v>
      </c>
      <c r="R32" s="382">
        <f t="shared" si="9"/>
        <v>4698.13888888889</v>
      </c>
      <c r="S32" s="119">
        <f t="shared" si="10"/>
        <v>4698.13888888889</v>
      </c>
      <c r="T32" s="148">
        <v>0</v>
      </c>
    </row>
    <row r="33" spans="1:20" s="146" customFormat="1" ht="16.5">
      <c r="A33" s="135">
        <v>31</v>
      </c>
      <c r="B33" s="135" t="s">
        <v>515</v>
      </c>
      <c r="C33" s="135">
        <v>1</v>
      </c>
      <c r="D33" s="136">
        <v>39429</v>
      </c>
      <c r="E33" s="135">
        <v>5</v>
      </c>
      <c r="F33" s="135">
        <v>102</v>
      </c>
      <c r="G33" s="135">
        <v>3</v>
      </c>
      <c r="H33" s="137">
        <v>41334</v>
      </c>
      <c r="I33" s="138">
        <f aca="true" t="shared" si="12" ref="I33:I81">$I$2-F33</f>
        <v>2</v>
      </c>
      <c r="J33" s="212">
        <f t="shared" si="1"/>
        <v>10</v>
      </c>
      <c r="K33" s="140">
        <f t="shared" si="2"/>
        <v>3</v>
      </c>
      <c r="L33" s="141">
        <f t="shared" si="3"/>
        <v>10</v>
      </c>
      <c r="M33" s="142">
        <f aca="true" t="shared" si="13" ref="M33:M94">I33+J33/12</f>
        <v>2.8333333333333335</v>
      </c>
      <c r="N33" s="142">
        <f t="shared" si="5"/>
        <v>2.8333333333333335</v>
      </c>
      <c r="O33" s="143">
        <f t="shared" si="6"/>
        <v>3.8333333333333335</v>
      </c>
      <c r="P33" s="143">
        <f t="shared" si="7"/>
        <v>3.8333333333333335</v>
      </c>
      <c r="Q33" s="213">
        <f t="shared" si="8"/>
        <v>22343.100000000002</v>
      </c>
      <c r="R33" s="136">
        <f t="shared" si="9"/>
        <v>30228.9</v>
      </c>
      <c r="S33" s="144">
        <f t="shared" si="10"/>
        <v>7885.799999999999</v>
      </c>
      <c r="T33" s="145">
        <f aca="true" t="shared" si="14" ref="T33:T81">D33-Q33</f>
        <v>17085.899999999998</v>
      </c>
    </row>
    <row r="34" spans="1:20" s="146" customFormat="1" ht="16.5">
      <c r="A34" s="135">
        <v>32</v>
      </c>
      <c r="B34" s="135" t="s">
        <v>515</v>
      </c>
      <c r="C34" s="135">
        <v>1</v>
      </c>
      <c r="D34" s="136">
        <v>39429</v>
      </c>
      <c r="E34" s="135">
        <v>5</v>
      </c>
      <c r="F34" s="135">
        <v>102</v>
      </c>
      <c r="G34" s="135">
        <v>3</v>
      </c>
      <c r="H34" s="137">
        <v>41334</v>
      </c>
      <c r="I34" s="138">
        <f t="shared" si="12"/>
        <v>2</v>
      </c>
      <c r="J34" s="212">
        <f t="shared" si="1"/>
        <v>10</v>
      </c>
      <c r="K34" s="140">
        <f t="shared" si="2"/>
        <v>3</v>
      </c>
      <c r="L34" s="141">
        <f t="shared" si="3"/>
        <v>10</v>
      </c>
      <c r="M34" s="142">
        <f t="shared" si="13"/>
        <v>2.8333333333333335</v>
      </c>
      <c r="N34" s="142">
        <f t="shared" si="5"/>
        <v>2.8333333333333335</v>
      </c>
      <c r="O34" s="143">
        <f t="shared" si="6"/>
        <v>3.8333333333333335</v>
      </c>
      <c r="P34" s="143">
        <f t="shared" si="7"/>
        <v>3.8333333333333335</v>
      </c>
      <c r="Q34" s="213">
        <f t="shared" si="8"/>
        <v>22343.100000000002</v>
      </c>
      <c r="R34" s="136">
        <f t="shared" si="9"/>
        <v>30228.9</v>
      </c>
      <c r="S34" s="144">
        <f t="shared" si="10"/>
        <v>7885.799999999999</v>
      </c>
      <c r="T34" s="145">
        <f t="shared" si="14"/>
        <v>17085.899999999998</v>
      </c>
    </row>
    <row r="35" spans="1:20" s="146" customFormat="1" ht="16.5">
      <c r="A35" s="135">
        <v>33</v>
      </c>
      <c r="B35" s="135" t="s">
        <v>515</v>
      </c>
      <c r="C35" s="135">
        <v>1</v>
      </c>
      <c r="D35" s="136">
        <v>39429</v>
      </c>
      <c r="E35" s="135">
        <v>5</v>
      </c>
      <c r="F35" s="135">
        <v>102</v>
      </c>
      <c r="G35" s="135">
        <v>3</v>
      </c>
      <c r="H35" s="137">
        <v>41334</v>
      </c>
      <c r="I35" s="138">
        <f t="shared" si="12"/>
        <v>2</v>
      </c>
      <c r="J35" s="212">
        <f t="shared" si="1"/>
        <v>10</v>
      </c>
      <c r="K35" s="140">
        <f t="shared" si="2"/>
        <v>3</v>
      </c>
      <c r="L35" s="141">
        <f t="shared" si="3"/>
        <v>10</v>
      </c>
      <c r="M35" s="142">
        <f t="shared" si="13"/>
        <v>2.8333333333333335</v>
      </c>
      <c r="N35" s="142">
        <f t="shared" si="5"/>
        <v>2.8333333333333335</v>
      </c>
      <c r="O35" s="143">
        <f t="shared" si="6"/>
        <v>3.8333333333333335</v>
      </c>
      <c r="P35" s="143">
        <f t="shared" si="7"/>
        <v>3.8333333333333335</v>
      </c>
      <c r="Q35" s="213">
        <f t="shared" si="8"/>
        <v>22343.100000000002</v>
      </c>
      <c r="R35" s="136">
        <f t="shared" si="9"/>
        <v>30228.9</v>
      </c>
      <c r="S35" s="144">
        <f t="shared" si="10"/>
        <v>7885.799999999999</v>
      </c>
      <c r="T35" s="145">
        <f t="shared" si="14"/>
        <v>17085.899999999998</v>
      </c>
    </row>
    <row r="36" spans="1:20" s="146" customFormat="1" ht="16.5">
      <c r="A36" s="135">
        <v>34</v>
      </c>
      <c r="B36" s="135" t="s">
        <v>515</v>
      </c>
      <c r="C36" s="135">
        <v>1</v>
      </c>
      <c r="D36" s="136">
        <v>39429</v>
      </c>
      <c r="E36" s="135">
        <v>5</v>
      </c>
      <c r="F36" s="135">
        <v>102</v>
      </c>
      <c r="G36" s="135">
        <v>3</v>
      </c>
      <c r="H36" s="137">
        <v>41334</v>
      </c>
      <c r="I36" s="138">
        <f t="shared" si="12"/>
        <v>2</v>
      </c>
      <c r="J36" s="212">
        <f t="shared" si="1"/>
        <v>10</v>
      </c>
      <c r="K36" s="140">
        <f t="shared" si="2"/>
        <v>3</v>
      </c>
      <c r="L36" s="141">
        <f t="shared" si="3"/>
        <v>10</v>
      </c>
      <c r="M36" s="142">
        <f t="shared" si="13"/>
        <v>2.8333333333333335</v>
      </c>
      <c r="N36" s="142">
        <f t="shared" si="5"/>
        <v>2.8333333333333335</v>
      </c>
      <c r="O36" s="143">
        <f t="shared" si="6"/>
        <v>3.8333333333333335</v>
      </c>
      <c r="P36" s="143">
        <f t="shared" si="7"/>
        <v>3.8333333333333335</v>
      </c>
      <c r="Q36" s="213">
        <f t="shared" si="8"/>
        <v>22343.100000000002</v>
      </c>
      <c r="R36" s="136">
        <f t="shared" si="9"/>
        <v>30228.9</v>
      </c>
      <c r="S36" s="144">
        <f t="shared" si="10"/>
        <v>7885.799999999999</v>
      </c>
      <c r="T36" s="145">
        <f t="shared" si="14"/>
        <v>17085.899999999998</v>
      </c>
    </row>
    <row r="37" spans="1:20" s="146" customFormat="1" ht="16.5">
      <c r="A37" s="135">
        <v>35</v>
      </c>
      <c r="B37" s="135" t="s">
        <v>515</v>
      </c>
      <c r="C37" s="135">
        <v>1</v>
      </c>
      <c r="D37" s="136">
        <v>39429</v>
      </c>
      <c r="E37" s="135">
        <v>5</v>
      </c>
      <c r="F37" s="135">
        <v>102</v>
      </c>
      <c r="G37" s="135">
        <v>3</v>
      </c>
      <c r="H37" s="137">
        <v>41334</v>
      </c>
      <c r="I37" s="138">
        <f t="shared" si="12"/>
        <v>2</v>
      </c>
      <c r="J37" s="212">
        <f aca="true" t="shared" si="15" ref="J37:J68">$J$2-G37+1</f>
        <v>10</v>
      </c>
      <c r="K37" s="140">
        <f aca="true" t="shared" si="16" ref="K37:K68">$K$2-F37</f>
        <v>3</v>
      </c>
      <c r="L37" s="141">
        <f aca="true" t="shared" si="17" ref="L37:L68">$L$2-G37+1</f>
        <v>10</v>
      </c>
      <c r="M37" s="142">
        <f t="shared" si="13"/>
        <v>2.8333333333333335</v>
      </c>
      <c r="N37" s="142">
        <f aca="true" t="shared" si="18" ref="N37:N68">IF(M37&gt;E37,E37,M37)</f>
        <v>2.8333333333333335</v>
      </c>
      <c r="O37" s="143">
        <f aca="true" t="shared" si="19" ref="O37:O68">K37+L37/12</f>
        <v>3.8333333333333335</v>
      </c>
      <c r="P37" s="143">
        <f aca="true" t="shared" si="20" ref="P37:P68">IF(O37&gt;E37,E37,O37)</f>
        <v>3.8333333333333335</v>
      </c>
      <c r="Q37" s="213">
        <f aca="true" t="shared" si="21" ref="Q37:Q68">(D37/E37)*N37</f>
        <v>22343.100000000002</v>
      </c>
      <c r="R37" s="136">
        <f aca="true" t="shared" si="22" ref="R37:R68">(D37/E37)*P37</f>
        <v>30228.9</v>
      </c>
      <c r="S37" s="144">
        <f aca="true" t="shared" si="23" ref="S37:S68">R37-Q37</f>
        <v>7885.799999999999</v>
      </c>
      <c r="T37" s="145">
        <f t="shared" si="14"/>
        <v>17085.899999999998</v>
      </c>
    </row>
    <row r="38" spans="1:20" s="146" customFormat="1" ht="16.5">
      <c r="A38" s="135">
        <v>36</v>
      </c>
      <c r="B38" s="135" t="s">
        <v>515</v>
      </c>
      <c r="C38" s="135">
        <v>1</v>
      </c>
      <c r="D38" s="136">
        <v>39429</v>
      </c>
      <c r="E38" s="135">
        <v>5</v>
      </c>
      <c r="F38" s="135">
        <v>102</v>
      </c>
      <c r="G38" s="135">
        <v>3</v>
      </c>
      <c r="H38" s="137">
        <v>41334</v>
      </c>
      <c r="I38" s="138">
        <f t="shared" si="12"/>
        <v>2</v>
      </c>
      <c r="J38" s="212">
        <f t="shared" si="15"/>
        <v>10</v>
      </c>
      <c r="K38" s="140">
        <f t="shared" si="16"/>
        <v>3</v>
      </c>
      <c r="L38" s="141">
        <f t="shared" si="17"/>
        <v>10</v>
      </c>
      <c r="M38" s="142">
        <f t="shared" si="13"/>
        <v>2.8333333333333335</v>
      </c>
      <c r="N38" s="142">
        <f t="shared" si="18"/>
        <v>2.8333333333333335</v>
      </c>
      <c r="O38" s="143">
        <f t="shared" si="19"/>
        <v>3.8333333333333335</v>
      </c>
      <c r="P38" s="143">
        <f t="shared" si="20"/>
        <v>3.8333333333333335</v>
      </c>
      <c r="Q38" s="213">
        <f t="shared" si="21"/>
        <v>22343.100000000002</v>
      </c>
      <c r="R38" s="136">
        <f t="shared" si="22"/>
        <v>30228.9</v>
      </c>
      <c r="S38" s="144">
        <f t="shared" si="23"/>
        <v>7885.799999999999</v>
      </c>
      <c r="T38" s="145">
        <f t="shared" si="14"/>
        <v>17085.899999999998</v>
      </c>
    </row>
    <row r="39" spans="1:20" s="146" customFormat="1" ht="16.5">
      <c r="A39" s="135">
        <v>37</v>
      </c>
      <c r="B39" s="135" t="s">
        <v>515</v>
      </c>
      <c r="C39" s="135">
        <v>1</v>
      </c>
      <c r="D39" s="136">
        <v>39429</v>
      </c>
      <c r="E39" s="135">
        <v>5</v>
      </c>
      <c r="F39" s="135">
        <v>102</v>
      </c>
      <c r="G39" s="135">
        <v>3</v>
      </c>
      <c r="H39" s="137">
        <v>41334</v>
      </c>
      <c r="I39" s="138">
        <f t="shared" si="12"/>
        <v>2</v>
      </c>
      <c r="J39" s="212">
        <f t="shared" si="15"/>
        <v>10</v>
      </c>
      <c r="K39" s="140">
        <f t="shared" si="16"/>
        <v>3</v>
      </c>
      <c r="L39" s="141">
        <f t="shared" si="17"/>
        <v>10</v>
      </c>
      <c r="M39" s="142">
        <f t="shared" si="13"/>
        <v>2.8333333333333335</v>
      </c>
      <c r="N39" s="142">
        <f t="shared" si="18"/>
        <v>2.8333333333333335</v>
      </c>
      <c r="O39" s="143">
        <f t="shared" si="19"/>
        <v>3.8333333333333335</v>
      </c>
      <c r="P39" s="143">
        <f t="shared" si="20"/>
        <v>3.8333333333333335</v>
      </c>
      <c r="Q39" s="213">
        <f t="shared" si="21"/>
        <v>22343.100000000002</v>
      </c>
      <c r="R39" s="136">
        <f t="shared" si="22"/>
        <v>30228.9</v>
      </c>
      <c r="S39" s="144">
        <f t="shared" si="23"/>
        <v>7885.799999999999</v>
      </c>
      <c r="T39" s="145">
        <f t="shared" si="14"/>
        <v>17085.899999999998</v>
      </c>
    </row>
    <row r="40" spans="1:20" s="146" customFormat="1" ht="16.5">
      <c r="A40" s="135">
        <v>38</v>
      </c>
      <c r="B40" s="135" t="s">
        <v>515</v>
      </c>
      <c r="C40" s="135">
        <v>1</v>
      </c>
      <c r="D40" s="136">
        <v>39429</v>
      </c>
      <c r="E40" s="135">
        <v>5</v>
      </c>
      <c r="F40" s="135">
        <v>102</v>
      </c>
      <c r="G40" s="135">
        <v>3</v>
      </c>
      <c r="H40" s="137">
        <v>41334</v>
      </c>
      <c r="I40" s="138">
        <f t="shared" si="12"/>
        <v>2</v>
      </c>
      <c r="J40" s="212">
        <f t="shared" si="15"/>
        <v>10</v>
      </c>
      <c r="K40" s="140">
        <f t="shared" si="16"/>
        <v>3</v>
      </c>
      <c r="L40" s="141">
        <f t="shared" si="17"/>
        <v>10</v>
      </c>
      <c r="M40" s="142">
        <f t="shared" si="13"/>
        <v>2.8333333333333335</v>
      </c>
      <c r="N40" s="142">
        <f t="shared" si="18"/>
        <v>2.8333333333333335</v>
      </c>
      <c r="O40" s="143">
        <f t="shared" si="19"/>
        <v>3.8333333333333335</v>
      </c>
      <c r="P40" s="143">
        <f t="shared" si="20"/>
        <v>3.8333333333333335</v>
      </c>
      <c r="Q40" s="213">
        <f t="shared" si="21"/>
        <v>22343.100000000002</v>
      </c>
      <c r="R40" s="136">
        <f t="shared" si="22"/>
        <v>30228.9</v>
      </c>
      <c r="S40" s="144">
        <f t="shared" si="23"/>
        <v>7885.799999999999</v>
      </c>
      <c r="T40" s="145">
        <f t="shared" si="14"/>
        <v>17085.899999999998</v>
      </c>
    </row>
    <row r="41" spans="1:20" s="146" customFormat="1" ht="16.5">
      <c r="A41" s="135">
        <v>39</v>
      </c>
      <c r="B41" s="135" t="s">
        <v>515</v>
      </c>
      <c r="C41" s="135">
        <v>1</v>
      </c>
      <c r="D41" s="136">
        <v>39429</v>
      </c>
      <c r="E41" s="135">
        <v>5</v>
      </c>
      <c r="F41" s="135">
        <v>102</v>
      </c>
      <c r="G41" s="135">
        <v>3</v>
      </c>
      <c r="H41" s="137">
        <v>41334</v>
      </c>
      <c r="I41" s="138">
        <f t="shared" si="12"/>
        <v>2</v>
      </c>
      <c r="J41" s="212">
        <f t="shared" si="15"/>
        <v>10</v>
      </c>
      <c r="K41" s="140">
        <f t="shared" si="16"/>
        <v>3</v>
      </c>
      <c r="L41" s="141">
        <f t="shared" si="17"/>
        <v>10</v>
      </c>
      <c r="M41" s="142">
        <f t="shared" si="13"/>
        <v>2.8333333333333335</v>
      </c>
      <c r="N41" s="142">
        <f t="shared" si="18"/>
        <v>2.8333333333333335</v>
      </c>
      <c r="O41" s="143">
        <f t="shared" si="19"/>
        <v>3.8333333333333335</v>
      </c>
      <c r="P41" s="143">
        <f t="shared" si="20"/>
        <v>3.8333333333333335</v>
      </c>
      <c r="Q41" s="213">
        <f t="shared" si="21"/>
        <v>22343.100000000002</v>
      </c>
      <c r="R41" s="136">
        <f t="shared" si="22"/>
        <v>30228.9</v>
      </c>
      <c r="S41" s="144">
        <f t="shared" si="23"/>
        <v>7885.799999999999</v>
      </c>
      <c r="T41" s="145">
        <f t="shared" si="14"/>
        <v>17085.899999999998</v>
      </c>
    </row>
    <row r="42" spans="1:20" s="146" customFormat="1" ht="16.5">
      <c r="A42" s="135">
        <v>40</v>
      </c>
      <c r="B42" s="135" t="s">
        <v>515</v>
      </c>
      <c r="C42" s="135">
        <v>1</v>
      </c>
      <c r="D42" s="136">
        <v>39429</v>
      </c>
      <c r="E42" s="135">
        <v>5</v>
      </c>
      <c r="F42" s="135">
        <v>102</v>
      </c>
      <c r="G42" s="135">
        <v>3</v>
      </c>
      <c r="H42" s="137">
        <v>41334</v>
      </c>
      <c r="I42" s="138">
        <f t="shared" si="12"/>
        <v>2</v>
      </c>
      <c r="J42" s="212">
        <f t="shared" si="15"/>
        <v>10</v>
      </c>
      <c r="K42" s="140">
        <f t="shared" si="16"/>
        <v>3</v>
      </c>
      <c r="L42" s="141">
        <f t="shared" si="17"/>
        <v>10</v>
      </c>
      <c r="M42" s="142">
        <f t="shared" si="13"/>
        <v>2.8333333333333335</v>
      </c>
      <c r="N42" s="142">
        <f t="shared" si="18"/>
        <v>2.8333333333333335</v>
      </c>
      <c r="O42" s="143">
        <f t="shared" si="19"/>
        <v>3.8333333333333335</v>
      </c>
      <c r="P42" s="143">
        <f t="shared" si="20"/>
        <v>3.8333333333333335</v>
      </c>
      <c r="Q42" s="213">
        <f t="shared" si="21"/>
        <v>22343.100000000002</v>
      </c>
      <c r="R42" s="136">
        <f t="shared" si="22"/>
        <v>30228.9</v>
      </c>
      <c r="S42" s="144">
        <f t="shared" si="23"/>
        <v>7885.799999999999</v>
      </c>
      <c r="T42" s="145">
        <f t="shared" si="14"/>
        <v>17085.899999999998</v>
      </c>
    </row>
    <row r="43" spans="1:20" s="146" customFormat="1" ht="16.5">
      <c r="A43" s="135">
        <v>41</v>
      </c>
      <c r="B43" s="135" t="s">
        <v>515</v>
      </c>
      <c r="C43" s="135">
        <v>1</v>
      </c>
      <c r="D43" s="136">
        <v>39429</v>
      </c>
      <c r="E43" s="135">
        <v>5</v>
      </c>
      <c r="F43" s="135">
        <v>102</v>
      </c>
      <c r="G43" s="135">
        <v>3</v>
      </c>
      <c r="H43" s="137">
        <v>41334</v>
      </c>
      <c r="I43" s="138">
        <f t="shared" si="12"/>
        <v>2</v>
      </c>
      <c r="J43" s="212">
        <f t="shared" si="15"/>
        <v>10</v>
      </c>
      <c r="K43" s="140">
        <f t="shared" si="16"/>
        <v>3</v>
      </c>
      <c r="L43" s="141">
        <f t="shared" si="17"/>
        <v>10</v>
      </c>
      <c r="M43" s="142">
        <f t="shared" si="13"/>
        <v>2.8333333333333335</v>
      </c>
      <c r="N43" s="142">
        <f t="shared" si="18"/>
        <v>2.8333333333333335</v>
      </c>
      <c r="O43" s="143">
        <f t="shared" si="19"/>
        <v>3.8333333333333335</v>
      </c>
      <c r="P43" s="143">
        <f t="shared" si="20"/>
        <v>3.8333333333333335</v>
      </c>
      <c r="Q43" s="213">
        <f t="shared" si="21"/>
        <v>22343.100000000002</v>
      </c>
      <c r="R43" s="136">
        <f t="shared" si="22"/>
        <v>30228.9</v>
      </c>
      <c r="S43" s="144">
        <f t="shared" si="23"/>
        <v>7885.799999999999</v>
      </c>
      <c r="T43" s="145">
        <f t="shared" si="14"/>
        <v>17085.899999999998</v>
      </c>
    </row>
    <row r="44" spans="1:20" s="146" customFormat="1" ht="16.5">
      <c r="A44" s="135">
        <v>42</v>
      </c>
      <c r="B44" s="135" t="s">
        <v>515</v>
      </c>
      <c r="C44" s="135">
        <v>1</v>
      </c>
      <c r="D44" s="136">
        <v>41460</v>
      </c>
      <c r="E44" s="135">
        <v>5</v>
      </c>
      <c r="F44" s="135">
        <v>102</v>
      </c>
      <c r="G44" s="135">
        <v>3</v>
      </c>
      <c r="H44" s="137">
        <v>41334</v>
      </c>
      <c r="I44" s="138">
        <f t="shared" si="12"/>
        <v>2</v>
      </c>
      <c r="J44" s="212">
        <f t="shared" si="15"/>
        <v>10</v>
      </c>
      <c r="K44" s="140">
        <f t="shared" si="16"/>
        <v>3</v>
      </c>
      <c r="L44" s="141">
        <f t="shared" si="17"/>
        <v>10</v>
      </c>
      <c r="M44" s="142">
        <f t="shared" si="13"/>
        <v>2.8333333333333335</v>
      </c>
      <c r="N44" s="142">
        <f t="shared" si="18"/>
        <v>2.8333333333333335</v>
      </c>
      <c r="O44" s="143">
        <f t="shared" si="19"/>
        <v>3.8333333333333335</v>
      </c>
      <c r="P44" s="143">
        <f t="shared" si="20"/>
        <v>3.8333333333333335</v>
      </c>
      <c r="Q44" s="213">
        <f t="shared" si="21"/>
        <v>23494</v>
      </c>
      <c r="R44" s="136">
        <f t="shared" si="22"/>
        <v>31786</v>
      </c>
      <c r="S44" s="144">
        <f t="shared" si="23"/>
        <v>8292</v>
      </c>
      <c r="T44" s="145">
        <f t="shared" si="14"/>
        <v>17966</v>
      </c>
    </row>
    <row r="45" spans="1:20" s="146" customFormat="1" ht="16.5">
      <c r="A45" s="135">
        <v>43</v>
      </c>
      <c r="B45" s="135" t="s">
        <v>515</v>
      </c>
      <c r="C45" s="135">
        <v>1</v>
      </c>
      <c r="D45" s="136">
        <v>41460</v>
      </c>
      <c r="E45" s="135">
        <v>5</v>
      </c>
      <c r="F45" s="135">
        <v>102</v>
      </c>
      <c r="G45" s="135">
        <v>3</v>
      </c>
      <c r="H45" s="137">
        <v>41334</v>
      </c>
      <c r="I45" s="138">
        <f t="shared" si="12"/>
        <v>2</v>
      </c>
      <c r="J45" s="212">
        <f t="shared" si="15"/>
        <v>10</v>
      </c>
      <c r="K45" s="140">
        <f t="shared" si="16"/>
        <v>3</v>
      </c>
      <c r="L45" s="141">
        <f t="shared" si="17"/>
        <v>10</v>
      </c>
      <c r="M45" s="142">
        <f t="shared" si="13"/>
        <v>2.8333333333333335</v>
      </c>
      <c r="N45" s="142">
        <f t="shared" si="18"/>
        <v>2.8333333333333335</v>
      </c>
      <c r="O45" s="143">
        <f t="shared" si="19"/>
        <v>3.8333333333333335</v>
      </c>
      <c r="P45" s="143">
        <f t="shared" si="20"/>
        <v>3.8333333333333335</v>
      </c>
      <c r="Q45" s="213">
        <f t="shared" si="21"/>
        <v>23494</v>
      </c>
      <c r="R45" s="136">
        <f t="shared" si="22"/>
        <v>31786</v>
      </c>
      <c r="S45" s="144">
        <f t="shared" si="23"/>
        <v>8292</v>
      </c>
      <c r="T45" s="145">
        <f t="shared" si="14"/>
        <v>17966</v>
      </c>
    </row>
    <row r="46" spans="1:20" s="146" customFormat="1" ht="16.5">
      <c r="A46" s="135">
        <v>44</v>
      </c>
      <c r="B46" s="135" t="s">
        <v>515</v>
      </c>
      <c r="C46" s="135">
        <v>1</v>
      </c>
      <c r="D46" s="136">
        <v>41460</v>
      </c>
      <c r="E46" s="135">
        <v>5</v>
      </c>
      <c r="F46" s="135">
        <v>102</v>
      </c>
      <c r="G46" s="135">
        <v>3</v>
      </c>
      <c r="H46" s="137">
        <v>41334</v>
      </c>
      <c r="I46" s="138">
        <f t="shared" si="12"/>
        <v>2</v>
      </c>
      <c r="J46" s="212">
        <f t="shared" si="15"/>
        <v>10</v>
      </c>
      <c r="K46" s="140">
        <f t="shared" si="16"/>
        <v>3</v>
      </c>
      <c r="L46" s="141">
        <f t="shared" si="17"/>
        <v>10</v>
      </c>
      <c r="M46" s="142">
        <f t="shared" si="13"/>
        <v>2.8333333333333335</v>
      </c>
      <c r="N46" s="142">
        <f t="shared" si="18"/>
        <v>2.8333333333333335</v>
      </c>
      <c r="O46" s="143">
        <f t="shared" si="19"/>
        <v>3.8333333333333335</v>
      </c>
      <c r="P46" s="143">
        <f t="shared" si="20"/>
        <v>3.8333333333333335</v>
      </c>
      <c r="Q46" s="213">
        <f t="shared" si="21"/>
        <v>23494</v>
      </c>
      <c r="R46" s="136">
        <f t="shared" si="22"/>
        <v>31786</v>
      </c>
      <c r="S46" s="144">
        <f t="shared" si="23"/>
        <v>8292</v>
      </c>
      <c r="T46" s="145">
        <f t="shared" si="14"/>
        <v>17966</v>
      </c>
    </row>
    <row r="47" spans="1:21" s="146" customFormat="1" ht="16.5">
      <c r="A47" s="135">
        <v>45</v>
      </c>
      <c r="B47" s="135" t="s">
        <v>515</v>
      </c>
      <c r="C47" s="135">
        <v>1</v>
      </c>
      <c r="D47" s="136">
        <v>41460</v>
      </c>
      <c r="E47" s="135">
        <v>5</v>
      </c>
      <c r="F47" s="135">
        <v>102</v>
      </c>
      <c r="G47" s="135">
        <v>3</v>
      </c>
      <c r="H47" s="137">
        <v>41334</v>
      </c>
      <c r="I47" s="138">
        <f t="shared" si="12"/>
        <v>2</v>
      </c>
      <c r="J47" s="212">
        <f t="shared" si="15"/>
        <v>10</v>
      </c>
      <c r="K47" s="140">
        <f t="shared" si="16"/>
        <v>3</v>
      </c>
      <c r="L47" s="141">
        <f t="shared" si="17"/>
        <v>10</v>
      </c>
      <c r="M47" s="142">
        <f t="shared" si="13"/>
        <v>2.8333333333333335</v>
      </c>
      <c r="N47" s="142">
        <f t="shared" si="18"/>
        <v>2.8333333333333335</v>
      </c>
      <c r="O47" s="143">
        <f t="shared" si="19"/>
        <v>3.8333333333333335</v>
      </c>
      <c r="P47" s="143">
        <f t="shared" si="20"/>
        <v>3.8333333333333335</v>
      </c>
      <c r="Q47" s="213">
        <f t="shared" si="21"/>
        <v>23494</v>
      </c>
      <c r="R47" s="136">
        <f t="shared" si="22"/>
        <v>31786</v>
      </c>
      <c r="S47" s="144">
        <f t="shared" si="23"/>
        <v>8292</v>
      </c>
      <c r="T47" s="145">
        <f t="shared" si="14"/>
        <v>17966</v>
      </c>
      <c r="U47" s="111">
        <f>SUM(D33:D46)</f>
        <v>558099</v>
      </c>
    </row>
    <row r="48" spans="1:20" s="227" customFormat="1" ht="16.5">
      <c r="A48" s="215">
        <v>46</v>
      </c>
      <c r="B48" s="215" t="s">
        <v>515</v>
      </c>
      <c r="C48" s="215">
        <v>1</v>
      </c>
      <c r="D48" s="216">
        <v>41540</v>
      </c>
      <c r="E48" s="215">
        <v>5</v>
      </c>
      <c r="F48" s="215">
        <v>103</v>
      </c>
      <c r="G48" s="215">
        <v>3</v>
      </c>
      <c r="H48" s="217">
        <v>41699</v>
      </c>
      <c r="I48" s="218">
        <f t="shared" si="12"/>
        <v>1</v>
      </c>
      <c r="J48" s="219">
        <f t="shared" si="15"/>
        <v>10</v>
      </c>
      <c r="K48" s="220">
        <f t="shared" si="16"/>
        <v>2</v>
      </c>
      <c r="L48" s="221">
        <f t="shared" si="17"/>
        <v>10</v>
      </c>
      <c r="M48" s="222">
        <f t="shared" si="13"/>
        <v>1.8333333333333335</v>
      </c>
      <c r="N48" s="222">
        <f t="shared" si="18"/>
        <v>1.8333333333333335</v>
      </c>
      <c r="O48" s="223">
        <f t="shared" si="19"/>
        <v>2.8333333333333335</v>
      </c>
      <c r="P48" s="223">
        <f t="shared" si="20"/>
        <v>2.8333333333333335</v>
      </c>
      <c r="Q48" s="224">
        <f t="shared" si="21"/>
        <v>15231.333333333334</v>
      </c>
      <c r="R48" s="216">
        <f t="shared" si="22"/>
        <v>23539.333333333336</v>
      </c>
      <c r="S48" s="225">
        <f t="shared" si="23"/>
        <v>8308.000000000002</v>
      </c>
      <c r="T48" s="226">
        <f t="shared" si="14"/>
        <v>26308.666666666664</v>
      </c>
    </row>
    <row r="49" spans="1:20" s="227" customFormat="1" ht="16.5">
      <c r="A49" s="215">
        <v>47</v>
      </c>
      <c r="B49" s="215" t="s">
        <v>515</v>
      </c>
      <c r="C49" s="215">
        <v>1</v>
      </c>
      <c r="D49" s="216">
        <v>41540</v>
      </c>
      <c r="E49" s="215">
        <v>5</v>
      </c>
      <c r="F49" s="215">
        <v>103</v>
      </c>
      <c r="G49" s="215">
        <v>3</v>
      </c>
      <c r="H49" s="217">
        <v>41699</v>
      </c>
      <c r="I49" s="218">
        <f t="shared" si="12"/>
        <v>1</v>
      </c>
      <c r="J49" s="219">
        <f t="shared" si="15"/>
        <v>10</v>
      </c>
      <c r="K49" s="220">
        <f t="shared" si="16"/>
        <v>2</v>
      </c>
      <c r="L49" s="221">
        <f t="shared" si="17"/>
        <v>10</v>
      </c>
      <c r="M49" s="222">
        <f t="shared" si="13"/>
        <v>1.8333333333333335</v>
      </c>
      <c r="N49" s="222">
        <f t="shared" si="18"/>
        <v>1.8333333333333335</v>
      </c>
      <c r="O49" s="223">
        <f t="shared" si="19"/>
        <v>2.8333333333333335</v>
      </c>
      <c r="P49" s="223">
        <f t="shared" si="20"/>
        <v>2.8333333333333335</v>
      </c>
      <c r="Q49" s="224">
        <f t="shared" si="21"/>
        <v>15231.333333333334</v>
      </c>
      <c r="R49" s="216">
        <f t="shared" si="22"/>
        <v>23539.333333333336</v>
      </c>
      <c r="S49" s="225">
        <f t="shared" si="23"/>
        <v>8308.000000000002</v>
      </c>
      <c r="T49" s="226">
        <f t="shared" si="14"/>
        <v>26308.666666666664</v>
      </c>
    </row>
    <row r="50" spans="1:20" s="227" customFormat="1" ht="16.5">
      <c r="A50" s="215">
        <v>48</v>
      </c>
      <c r="B50" s="215" t="s">
        <v>515</v>
      </c>
      <c r="C50" s="215">
        <v>1</v>
      </c>
      <c r="D50" s="216">
        <v>41540</v>
      </c>
      <c r="E50" s="215">
        <v>5</v>
      </c>
      <c r="F50" s="215">
        <v>103</v>
      </c>
      <c r="G50" s="215">
        <v>3</v>
      </c>
      <c r="H50" s="217">
        <v>41699</v>
      </c>
      <c r="I50" s="218">
        <f t="shared" si="12"/>
        <v>1</v>
      </c>
      <c r="J50" s="219">
        <f t="shared" si="15"/>
        <v>10</v>
      </c>
      <c r="K50" s="220">
        <f t="shared" si="16"/>
        <v>2</v>
      </c>
      <c r="L50" s="221">
        <f t="shared" si="17"/>
        <v>10</v>
      </c>
      <c r="M50" s="222">
        <f t="shared" si="13"/>
        <v>1.8333333333333335</v>
      </c>
      <c r="N50" s="222">
        <f t="shared" si="18"/>
        <v>1.8333333333333335</v>
      </c>
      <c r="O50" s="223">
        <f t="shared" si="19"/>
        <v>2.8333333333333335</v>
      </c>
      <c r="P50" s="223">
        <f t="shared" si="20"/>
        <v>2.8333333333333335</v>
      </c>
      <c r="Q50" s="224">
        <f t="shared" si="21"/>
        <v>15231.333333333334</v>
      </c>
      <c r="R50" s="216">
        <f t="shared" si="22"/>
        <v>23539.333333333336</v>
      </c>
      <c r="S50" s="225">
        <f t="shared" si="23"/>
        <v>8308.000000000002</v>
      </c>
      <c r="T50" s="226">
        <f t="shared" si="14"/>
        <v>26308.666666666664</v>
      </c>
    </row>
    <row r="51" spans="1:20" s="227" customFormat="1" ht="16.5">
      <c r="A51" s="215">
        <v>49</v>
      </c>
      <c r="B51" s="215" t="s">
        <v>515</v>
      </c>
      <c r="C51" s="215">
        <v>1</v>
      </c>
      <c r="D51" s="216">
        <v>41540</v>
      </c>
      <c r="E51" s="215">
        <v>5</v>
      </c>
      <c r="F51" s="215">
        <v>103</v>
      </c>
      <c r="G51" s="215">
        <v>3</v>
      </c>
      <c r="H51" s="217">
        <v>41699</v>
      </c>
      <c r="I51" s="218">
        <f t="shared" si="12"/>
        <v>1</v>
      </c>
      <c r="J51" s="219">
        <f t="shared" si="15"/>
        <v>10</v>
      </c>
      <c r="K51" s="220">
        <f t="shared" si="16"/>
        <v>2</v>
      </c>
      <c r="L51" s="221">
        <f t="shared" si="17"/>
        <v>10</v>
      </c>
      <c r="M51" s="222">
        <f t="shared" si="13"/>
        <v>1.8333333333333335</v>
      </c>
      <c r="N51" s="222">
        <f t="shared" si="18"/>
        <v>1.8333333333333335</v>
      </c>
      <c r="O51" s="223">
        <f t="shared" si="19"/>
        <v>2.8333333333333335</v>
      </c>
      <c r="P51" s="223">
        <f t="shared" si="20"/>
        <v>2.8333333333333335</v>
      </c>
      <c r="Q51" s="224">
        <f t="shared" si="21"/>
        <v>15231.333333333334</v>
      </c>
      <c r="R51" s="216">
        <f t="shared" si="22"/>
        <v>23539.333333333336</v>
      </c>
      <c r="S51" s="225">
        <f t="shared" si="23"/>
        <v>8308.000000000002</v>
      </c>
      <c r="T51" s="226">
        <f t="shared" si="14"/>
        <v>26308.666666666664</v>
      </c>
    </row>
    <row r="52" spans="1:20" s="227" customFormat="1" ht="16.5">
      <c r="A52" s="215">
        <v>50</v>
      </c>
      <c r="B52" s="215" t="s">
        <v>515</v>
      </c>
      <c r="C52" s="215">
        <v>1</v>
      </c>
      <c r="D52" s="216">
        <v>41540</v>
      </c>
      <c r="E52" s="215">
        <v>5</v>
      </c>
      <c r="F52" s="215">
        <v>103</v>
      </c>
      <c r="G52" s="215">
        <v>3</v>
      </c>
      <c r="H52" s="217">
        <v>41699</v>
      </c>
      <c r="I52" s="218">
        <f t="shared" si="12"/>
        <v>1</v>
      </c>
      <c r="J52" s="219">
        <f t="shared" si="15"/>
        <v>10</v>
      </c>
      <c r="K52" s="220">
        <f t="shared" si="16"/>
        <v>2</v>
      </c>
      <c r="L52" s="221">
        <f t="shared" si="17"/>
        <v>10</v>
      </c>
      <c r="M52" s="222">
        <f t="shared" si="13"/>
        <v>1.8333333333333335</v>
      </c>
      <c r="N52" s="222">
        <f t="shared" si="18"/>
        <v>1.8333333333333335</v>
      </c>
      <c r="O52" s="223">
        <f t="shared" si="19"/>
        <v>2.8333333333333335</v>
      </c>
      <c r="P52" s="223">
        <f t="shared" si="20"/>
        <v>2.8333333333333335</v>
      </c>
      <c r="Q52" s="224">
        <f t="shared" si="21"/>
        <v>15231.333333333334</v>
      </c>
      <c r="R52" s="216">
        <f t="shared" si="22"/>
        <v>23539.333333333336</v>
      </c>
      <c r="S52" s="225">
        <f t="shared" si="23"/>
        <v>8308.000000000002</v>
      </c>
      <c r="T52" s="226">
        <f t="shared" si="14"/>
        <v>26308.666666666664</v>
      </c>
    </row>
    <row r="53" spans="1:20" s="227" customFormat="1" ht="16.5">
      <c r="A53" s="215">
        <v>51</v>
      </c>
      <c r="B53" s="215" t="s">
        <v>515</v>
      </c>
      <c r="C53" s="215">
        <v>1</v>
      </c>
      <c r="D53" s="216">
        <v>41540</v>
      </c>
      <c r="E53" s="215">
        <v>5</v>
      </c>
      <c r="F53" s="215">
        <v>103</v>
      </c>
      <c r="G53" s="215">
        <v>3</v>
      </c>
      <c r="H53" s="217">
        <v>41699</v>
      </c>
      <c r="I53" s="218">
        <f t="shared" si="12"/>
        <v>1</v>
      </c>
      <c r="J53" s="219">
        <f t="shared" si="15"/>
        <v>10</v>
      </c>
      <c r="K53" s="220">
        <f t="shared" si="16"/>
        <v>2</v>
      </c>
      <c r="L53" s="221">
        <f t="shared" si="17"/>
        <v>10</v>
      </c>
      <c r="M53" s="222">
        <f t="shared" si="13"/>
        <v>1.8333333333333335</v>
      </c>
      <c r="N53" s="222">
        <f t="shared" si="18"/>
        <v>1.8333333333333335</v>
      </c>
      <c r="O53" s="223">
        <f t="shared" si="19"/>
        <v>2.8333333333333335</v>
      </c>
      <c r="P53" s="223">
        <f t="shared" si="20"/>
        <v>2.8333333333333335</v>
      </c>
      <c r="Q53" s="224">
        <f t="shared" si="21"/>
        <v>15231.333333333334</v>
      </c>
      <c r="R53" s="216">
        <f t="shared" si="22"/>
        <v>23539.333333333336</v>
      </c>
      <c r="S53" s="225">
        <f t="shared" si="23"/>
        <v>8308.000000000002</v>
      </c>
      <c r="T53" s="226">
        <f t="shared" si="14"/>
        <v>26308.666666666664</v>
      </c>
    </row>
    <row r="54" spans="1:20" s="227" customFormat="1" ht="16.5">
      <c r="A54" s="215">
        <v>52</v>
      </c>
      <c r="B54" s="215" t="s">
        <v>515</v>
      </c>
      <c r="C54" s="215">
        <v>1</v>
      </c>
      <c r="D54" s="216">
        <v>41540</v>
      </c>
      <c r="E54" s="215">
        <v>5</v>
      </c>
      <c r="F54" s="215">
        <v>103</v>
      </c>
      <c r="G54" s="215">
        <v>3</v>
      </c>
      <c r="H54" s="217">
        <v>41699</v>
      </c>
      <c r="I54" s="218">
        <f t="shared" si="12"/>
        <v>1</v>
      </c>
      <c r="J54" s="219">
        <f t="shared" si="15"/>
        <v>10</v>
      </c>
      <c r="K54" s="220">
        <f t="shared" si="16"/>
        <v>2</v>
      </c>
      <c r="L54" s="221">
        <f t="shared" si="17"/>
        <v>10</v>
      </c>
      <c r="M54" s="222">
        <f t="shared" si="13"/>
        <v>1.8333333333333335</v>
      </c>
      <c r="N54" s="222">
        <f t="shared" si="18"/>
        <v>1.8333333333333335</v>
      </c>
      <c r="O54" s="223">
        <f t="shared" si="19"/>
        <v>2.8333333333333335</v>
      </c>
      <c r="P54" s="223">
        <f t="shared" si="20"/>
        <v>2.8333333333333335</v>
      </c>
      <c r="Q54" s="224">
        <f t="shared" si="21"/>
        <v>15231.333333333334</v>
      </c>
      <c r="R54" s="216">
        <f t="shared" si="22"/>
        <v>23539.333333333336</v>
      </c>
      <c r="S54" s="225">
        <f t="shared" si="23"/>
        <v>8308.000000000002</v>
      </c>
      <c r="T54" s="226">
        <f t="shared" si="14"/>
        <v>26308.666666666664</v>
      </c>
    </row>
    <row r="55" spans="1:20" s="227" customFormat="1" ht="16.5">
      <c r="A55" s="215">
        <v>53</v>
      </c>
      <c r="B55" s="215" t="s">
        <v>515</v>
      </c>
      <c r="C55" s="215">
        <v>1</v>
      </c>
      <c r="D55" s="216">
        <v>41540</v>
      </c>
      <c r="E55" s="215">
        <v>5</v>
      </c>
      <c r="F55" s="215">
        <v>103</v>
      </c>
      <c r="G55" s="215">
        <v>3</v>
      </c>
      <c r="H55" s="217">
        <v>41699</v>
      </c>
      <c r="I55" s="218">
        <f t="shared" si="12"/>
        <v>1</v>
      </c>
      <c r="J55" s="219">
        <f t="shared" si="15"/>
        <v>10</v>
      </c>
      <c r="K55" s="220">
        <f t="shared" si="16"/>
        <v>2</v>
      </c>
      <c r="L55" s="221">
        <f t="shared" si="17"/>
        <v>10</v>
      </c>
      <c r="M55" s="222">
        <f t="shared" si="13"/>
        <v>1.8333333333333335</v>
      </c>
      <c r="N55" s="222">
        <f t="shared" si="18"/>
        <v>1.8333333333333335</v>
      </c>
      <c r="O55" s="223">
        <f t="shared" si="19"/>
        <v>2.8333333333333335</v>
      </c>
      <c r="P55" s="223">
        <f t="shared" si="20"/>
        <v>2.8333333333333335</v>
      </c>
      <c r="Q55" s="224">
        <f t="shared" si="21"/>
        <v>15231.333333333334</v>
      </c>
      <c r="R55" s="216">
        <f t="shared" si="22"/>
        <v>23539.333333333336</v>
      </c>
      <c r="S55" s="225">
        <f t="shared" si="23"/>
        <v>8308.000000000002</v>
      </c>
      <c r="T55" s="226">
        <f t="shared" si="14"/>
        <v>26308.666666666664</v>
      </c>
    </row>
    <row r="56" spans="1:20" s="227" customFormat="1" ht="16.5">
      <c r="A56" s="215">
        <v>54</v>
      </c>
      <c r="B56" s="215" t="s">
        <v>515</v>
      </c>
      <c r="C56" s="215">
        <v>1</v>
      </c>
      <c r="D56" s="216">
        <v>41540</v>
      </c>
      <c r="E56" s="215">
        <v>5</v>
      </c>
      <c r="F56" s="215">
        <v>103</v>
      </c>
      <c r="G56" s="215">
        <v>3</v>
      </c>
      <c r="H56" s="217">
        <v>41699</v>
      </c>
      <c r="I56" s="218">
        <f t="shared" si="12"/>
        <v>1</v>
      </c>
      <c r="J56" s="219">
        <f t="shared" si="15"/>
        <v>10</v>
      </c>
      <c r="K56" s="220">
        <f t="shared" si="16"/>
        <v>2</v>
      </c>
      <c r="L56" s="221">
        <f t="shared" si="17"/>
        <v>10</v>
      </c>
      <c r="M56" s="222">
        <f t="shared" si="13"/>
        <v>1.8333333333333335</v>
      </c>
      <c r="N56" s="222">
        <f t="shared" si="18"/>
        <v>1.8333333333333335</v>
      </c>
      <c r="O56" s="223">
        <f t="shared" si="19"/>
        <v>2.8333333333333335</v>
      </c>
      <c r="P56" s="223">
        <f t="shared" si="20"/>
        <v>2.8333333333333335</v>
      </c>
      <c r="Q56" s="224">
        <f t="shared" si="21"/>
        <v>15231.333333333334</v>
      </c>
      <c r="R56" s="216">
        <f t="shared" si="22"/>
        <v>23539.333333333336</v>
      </c>
      <c r="S56" s="225">
        <f t="shared" si="23"/>
        <v>8308.000000000002</v>
      </c>
      <c r="T56" s="226">
        <f t="shared" si="14"/>
        <v>26308.666666666664</v>
      </c>
    </row>
    <row r="57" spans="1:20" s="227" customFormat="1" ht="16.5">
      <c r="A57" s="215">
        <v>55</v>
      </c>
      <c r="B57" s="215" t="s">
        <v>515</v>
      </c>
      <c r="C57" s="215">
        <v>1</v>
      </c>
      <c r="D57" s="216">
        <v>41540</v>
      </c>
      <c r="E57" s="215">
        <v>5</v>
      </c>
      <c r="F57" s="215">
        <v>103</v>
      </c>
      <c r="G57" s="215">
        <v>3</v>
      </c>
      <c r="H57" s="217">
        <v>41699</v>
      </c>
      <c r="I57" s="218">
        <f t="shared" si="12"/>
        <v>1</v>
      </c>
      <c r="J57" s="219">
        <f t="shared" si="15"/>
        <v>10</v>
      </c>
      <c r="K57" s="220">
        <f t="shared" si="16"/>
        <v>2</v>
      </c>
      <c r="L57" s="221">
        <f t="shared" si="17"/>
        <v>10</v>
      </c>
      <c r="M57" s="222">
        <f t="shared" si="13"/>
        <v>1.8333333333333335</v>
      </c>
      <c r="N57" s="222">
        <f t="shared" si="18"/>
        <v>1.8333333333333335</v>
      </c>
      <c r="O57" s="223">
        <f t="shared" si="19"/>
        <v>2.8333333333333335</v>
      </c>
      <c r="P57" s="223">
        <f t="shared" si="20"/>
        <v>2.8333333333333335</v>
      </c>
      <c r="Q57" s="224">
        <f t="shared" si="21"/>
        <v>15231.333333333334</v>
      </c>
      <c r="R57" s="216">
        <f t="shared" si="22"/>
        <v>23539.333333333336</v>
      </c>
      <c r="S57" s="225">
        <f t="shared" si="23"/>
        <v>8308.000000000002</v>
      </c>
      <c r="T57" s="226">
        <f t="shared" si="14"/>
        <v>26308.666666666664</v>
      </c>
    </row>
    <row r="58" spans="1:20" s="227" customFormat="1" ht="16.5">
      <c r="A58" s="215">
        <v>56</v>
      </c>
      <c r="B58" s="215" t="s">
        <v>515</v>
      </c>
      <c r="C58" s="215">
        <v>1</v>
      </c>
      <c r="D58" s="216">
        <v>41540</v>
      </c>
      <c r="E58" s="215">
        <v>5</v>
      </c>
      <c r="F58" s="215">
        <v>103</v>
      </c>
      <c r="G58" s="215">
        <v>3</v>
      </c>
      <c r="H58" s="217">
        <v>41699</v>
      </c>
      <c r="I58" s="218">
        <f t="shared" si="12"/>
        <v>1</v>
      </c>
      <c r="J58" s="219">
        <f t="shared" si="15"/>
        <v>10</v>
      </c>
      <c r="K58" s="220">
        <f t="shared" si="16"/>
        <v>2</v>
      </c>
      <c r="L58" s="221">
        <f t="shared" si="17"/>
        <v>10</v>
      </c>
      <c r="M58" s="222">
        <f t="shared" si="13"/>
        <v>1.8333333333333335</v>
      </c>
      <c r="N58" s="222">
        <f t="shared" si="18"/>
        <v>1.8333333333333335</v>
      </c>
      <c r="O58" s="223">
        <f t="shared" si="19"/>
        <v>2.8333333333333335</v>
      </c>
      <c r="P58" s="223">
        <f t="shared" si="20"/>
        <v>2.8333333333333335</v>
      </c>
      <c r="Q58" s="224">
        <f t="shared" si="21"/>
        <v>15231.333333333334</v>
      </c>
      <c r="R58" s="216">
        <f t="shared" si="22"/>
        <v>23539.333333333336</v>
      </c>
      <c r="S58" s="225">
        <f t="shared" si="23"/>
        <v>8308.000000000002</v>
      </c>
      <c r="T58" s="226">
        <f t="shared" si="14"/>
        <v>26308.666666666664</v>
      </c>
    </row>
    <row r="59" spans="1:20" s="227" customFormat="1" ht="16.5">
      <c r="A59" s="215">
        <v>57</v>
      </c>
      <c r="B59" s="215" t="s">
        <v>515</v>
      </c>
      <c r="C59" s="215">
        <v>1</v>
      </c>
      <c r="D59" s="216">
        <v>40125</v>
      </c>
      <c r="E59" s="215">
        <v>5</v>
      </c>
      <c r="F59" s="215">
        <v>103</v>
      </c>
      <c r="G59" s="215">
        <v>3</v>
      </c>
      <c r="H59" s="217">
        <v>41699</v>
      </c>
      <c r="I59" s="218">
        <f t="shared" si="12"/>
        <v>1</v>
      </c>
      <c r="J59" s="219">
        <f t="shared" si="15"/>
        <v>10</v>
      </c>
      <c r="K59" s="220">
        <f t="shared" si="16"/>
        <v>2</v>
      </c>
      <c r="L59" s="221">
        <f t="shared" si="17"/>
        <v>10</v>
      </c>
      <c r="M59" s="222">
        <f t="shared" si="13"/>
        <v>1.8333333333333335</v>
      </c>
      <c r="N59" s="222">
        <f t="shared" si="18"/>
        <v>1.8333333333333335</v>
      </c>
      <c r="O59" s="223">
        <f t="shared" si="19"/>
        <v>2.8333333333333335</v>
      </c>
      <c r="P59" s="223">
        <f t="shared" si="20"/>
        <v>2.8333333333333335</v>
      </c>
      <c r="Q59" s="224">
        <f t="shared" si="21"/>
        <v>14712.500000000002</v>
      </c>
      <c r="R59" s="216">
        <f t="shared" si="22"/>
        <v>22737.5</v>
      </c>
      <c r="S59" s="225">
        <f t="shared" si="23"/>
        <v>8024.999999999998</v>
      </c>
      <c r="T59" s="226">
        <f t="shared" si="14"/>
        <v>25412.5</v>
      </c>
    </row>
    <row r="60" spans="1:20" s="227" customFormat="1" ht="16.5">
      <c r="A60" s="215">
        <v>58</v>
      </c>
      <c r="B60" s="215" t="s">
        <v>515</v>
      </c>
      <c r="C60" s="215">
        <v>1</v>
      </c>
      <c r="D60" s="216">
        <v>40125</v>
      </c>
      <c r="E60" s="215">
        <v>5</v>
      </c>
      <c r="F60" s="215">
        <v>103</v>
      </c>
      <c r="G60" s="215">
        <v>3</v>
      </c>
      <c r="H60" s="217">
        <v>41699</v>
      </c>
      <c r="I60" s="218">
        <f t="shared" si="12"/>
        <v>1</v>
      </c>
      <c r="J60" s="219">
        <f t="shared" si="15"/>
        <v>10</v>
      </c>
      <c r="K60" s="220">
        <f t="shared" si="16"/>
        <v>2</v>
      </c>
      <c r="L60" s="221">
        <f t="shared" si="17"/>
        <v>10</v>
      </c>
      <c r="M60" s="222">
        <f t="shared" si="13"/>
        <v>1.8333333333333335</v>
      </c>
      <c r="N60" s="222">
        <f t="shared" si="18"/>
        <v>1.8333333333333335</v>
      </c>
      <c r="O60" s="223">
        <f t="shared" si="19"/>
        <v>2.8333333333333335</v>
      </c>
      <c r="P60" s="223">
        <f t="shared" si="20"/>
        <v>2.8333333333333335</v>
      </c>
      <c r="Q60" s="224">
        <f t="shared" si="21"/>
        <v>14712.500000000002</v>
      </c>
      <c r="R60" s="216">
        <f t="shared" si="22"/>
        <v>22737.5</v>
      </c>
      <c r="S60" s="225">
        <f t="shared" si="23"/>
        <v>8024.999999999998</v>
      </c>
      <c r="T60" s="226">
        <f t="shared" si="14"/>
        <v>25412.5</v>
      </c>
    </row>
    <row r="61" spans="1:20" s="227" customFormat="1" ht="16.5">
      <c r="A61" s="215">
        <v>59</v>
      </c>
      <c r="B61" s="215" t="s">
        <v>515</v>
      </c>
      <c r="C61" s="215">
        <v>1</v>
      </c>
      <c r="D61" s="216">
        <v>40125</v>
      </c>
      <c r="E61" s="215">
        <v>5</v>
      </c>
      <c r="F61" s="215">
        <v>103</v>
      </c>
      <c r="G61" s="215">
        <v>3</v>
      </c>
      <c r="H61" s="217">
        <v>41699</v>
      </c>
      <c r="I61" s="218">
        <f t="shared" si="12"/>
        <v>1</v>
      </c>
      <c r="J61" s="219">
        <f t="shared" si="15"/>
        <v>10</v>
      </c>
      <c r="K61" s="220">
        <f t="shared" si="16"/>
        <v>2</v>
      </c>
      <c r="L61" s="221">
        <f t="shared" si="17"/>
        <v>10</v>
      </c>
      <c r="M61" s="222">
        <f t="shared" si="13"/>
        <v>1.8333333333333335</v>
      </c>
      <c r="N61" s="222">
        <f t="shared" si="18"/>
        <v>1.8333333333333335</v>
      </c>
      <c r="O61" s="223">
        <f t="shared" si="19"/>
        <v>2.8333333333333335</v>
      </c>
      <c r="P61" s="223">
        <f t="shared" si="20"/>
        <v>2.8333333333333335</v>
      </c>
      <c r="Q61" s="224">
        <f t="shared" si="21"/>
        <v>14712.500000000002</v>
      </c>
      <c r="R61" s="216">
        <f t="shared" si="22"/>
        <v>22737.5</v>
      </c>
      <c r="S61" s="225">
        <f t="shared" si="23"/>
        <v>8024.999999999998</v>
      </c>
      <c r="T61" s="226">
        <f t="shared" si="14"/>
        <v>25412.5</v>
      </c>
    </row>
    <row r="62" spans="1:21" s="227" customFormat="1" ht="16.5">
      <c r="A62" s="215">
        <v>60</v>
      </c>
      <c r="B62" s="215" t="s">
        <v>515</v>
      </c>
      <c r="C62" s="215">
        <v>1</v>
      </c>
      <c r="D62" s="216">
        <v>40125</v>
      </c>
      <c r="E62" s="215">
        <v>5</v>
      </c>
      <c r="F62" s="215">
        <v>103</v>
      </c>
      <c r="G62" s="215">
        <v>3</v>
      </c>
      <c r="H62" s="217">
        <v>41699</v>
      </c>
      <c r="I62" s="218">
        <f t="shared" si="12"/>
        <v>1</v>
      </c>
      <c r="J62" s="219">
        <f t="shared" si="15"/>
        <v>10</v>
      </c>
      <c r="K62" s="220">
        <f t="shared" si="16"/>
        <v>2</v>
      </c>
      <c r="L62" s="221">
        <f t="shared" si="17"/>
        <v>10</v>
      </c>
      <c r="M62" s="222">
        <f t="shared" si="13"/>
        <v>1.8333333333333335</v>
      </c>
      <c r="N62" s="222">
        <f t="shared" si="18"/>
        <v>1.8333333333333335</v>
      </c>
      <c r="O62" s="223">
        <f t="shared" si="19"/>
        <v>2.8333333333333335</v>
      </c>
      <c r="P62" s="223">
        <f t="shared" si="20"/>
        <v>2.8333333333333335</v>
      </c>
      <c r="Q62" s="224">
        <f t="shared" si="21"/>
        <v>14712.500000000002</v>
      </c>
      <c r="R62" s="216">
        <f t="shared" si="22"/>
        <v>22737.5</v>
      </c>
      <c r="S62" s="225">
        <f t="shared" si="23"/>
        <v>8024.999999999998</v>
      </c>
      <c r="T62" s="226">
        <f t="shared" si="14"/>
        <v>25412.5</v>
      </c>
      <c r="U62" s="228">
        <f>SUM(D48:D61)</f>
        <v>577315</v>
      </c>
    </row>
    <row r="63" spans="1:21" s="389" customFormat="1" ht="16.5">
      <c r="A63" s="381">
        <v>61</v>
      </c>
      <c r="B63" s="381" t="s">
        <v>515</v>
      </c>
      <c r="C63" s="381">
        <v>1</v>
      </c>
      <c r="D63" s="382">
        <f aca="true" t="shared" si="24" ref="D63:D70">32200+6213</f>
        <v>38413</v>
      </c>
      <c r="E63" s="381">
        <v>5</v>
      </c>
      <c r="F63" s="381">
        <v>104</v>
      </c>
      <c r="G63" s="381">
        <v>6</v>
      </c>
      <c r="H63" s="393">
        <v>42156</v>
      </c>
      <c r="I63" s="383">
        <f t="shared" si="12"/>
        <v>0</v>
      </c>
      <c r="J63" s="414">
        <f t="shared" si="15"/>
        <v>7</v>
      </c>
      <c r="K63" s="385">
        <f t="shared" si="16"/>
        <v>1</v>
      </c>
      <c r="L63" s="385">
        <f t="shared" si="17"/>
        <v>7</v>
      </c>
      <c r="M63" s="387">
        <f t="shared" si="13"/>
        <v>0.5833333333333334</v>
      </c>
      <c r="N63" s="387">
        <f t="shared" si="18"/>
        <v>0.5833333333333334</v>
      </c>
      <c r="O63" s="388">
        <f t="shared" si="19"/>
        <v>1.5833333333333335</v>
      </c>
      <c r="P63" s="388">
        <f t="shared" si="20"/>
        <v>1.5833333333333335</v>
      </c>
      <c r="Q63" s="394">
        <f t="shared" si="21"/>
        <v>4481.516666666667</v>
      </c>
      <c r="R63" s="382">
        <f t="shared" si="22"/>
        <v>12164.116666666669</v>
      </c>
      <c r="S63" s="415">
        <f t="shared" si="23"/>
        <v>7682.600000000001</v>
      </c>
      <c r="T63" s="396">
        <f t="shared" si="14"/>
        <v>33931.48333333333</v>
      </c>
      <c r="U63" s="397"/>
    </row>
    <row r="64" spans="1:21" s="389" customFormat="1" ht="16.5">
      <c r="A64" s="381">
        <v>62</v>
      </c>
      <c r="B64" s="381" t="s">
        <v>515</v>
      </c>
      <c r="C64" s="381">
        <v>1</v>
      </c>
      <c r="D64" s="382">
        <f t="shared" si="24"/>
        <v>38413</v>
      </c>
      <c r="E64" s="381">
        <v>5</v>
      </c>
      <c r="F64" s="381">
        <v>104</v>
      </c>
      <c r="G64" s="381">
        <v>6</v>
      </c>
      <c r="H64" s="393">
        <v>42156</v>
      </c>
      <c r="I64" s="383">
        <f t="shared" si="12"/>
        <v>0</v>
      </c>
      <c r="J64" s="414">
        <f t="shared" si="15"/>
        <v>7</v>
      </c>
      <c r="K64" s="385">
        <f t="shared" si="16"/>
        <v>1</v>
      </c>
      <c r="L64" s="385">
        <f t="shared" si="17"/>
        <v>7</v>
      </c>
      <c r="M64" s="387">
        <f t="shared" si="13"/>
        <v>0.5833333333333334</v>
      </c>
      <c r="N64" s="387">
        <f t="shared" si="18"/>
        <v>0.5833333333333334</v>
      </c>
      <c r="O64" s="388">
        <f t="shared" si="19"/>
        <v>1.5833333333333335</v>
      </c>
      <c r="P64" s="388">
        <f t="shared" si="20"/>
        <v>1.5833333333333335</v>
      </c>
      <c r="Q64" s="394">
        <f t="shared" si="21"/>
        <v>4481.516666666667</v>
      </c>
      <c r="R64" s="382">
        <f t="shared" si="22"/>
        <v>12164.116666666669</v>
      </c>
      <c r="S64" s="415">
        <f t="shared" si="23"/>
        <v>7682.600000000001</v>
      </c>
      <c r="T64" s="396">
        <f t="shared" si="14"/>
        <v>33931.48333333333</v>
      </c>
      <c r="U64" s="397"/>
    </row>
    <row r="65" spans="1:21" s="389" customFormat="1" ht="16.5">
      <c r="A65" s="381">
        <v>63</v>
      </c>
      <c r="B65" s="381" t="s">
        <v>515</v>
      </c>
      <c r="C65" s="381">
        <v>1</v>
      </c>
      <c r="D65" s="382">
        <f t="shared" si="24"/>
        <v>38413</v>
      </c>
      <c r="E65" s="381">
        <v>5</v>
      </c>
      <c r="F65" s="381">
        <v>104</v>
      </c>
      <c r="G65" s="381">
        <v>6</v>
      </c>
      <c r="H65" s="393">
        <v>42156</v>
      </c>
      <c r="I65" s="383">
        <f t="shared" si="12"/>
        <v>0</v>
      </c>
      <c r="J65" s="414">
        <f t="shared" si="15"/>
        <v>7</v>
      </c>
      <c r="K65" s="385">
        <f t="shared" si="16"/>
        <v>1</v>
      </c>
      <c r="L65" s="385">
        <f t="shared" si="17"/>
        <v>7</v>
      </c>
      <c r="M65" s="387">
        <f t="shared" si="13"/>
        <v>0.5833333333333334</v>
      </c>
      <c r="N65" s="387">
        <f t="shared" si="18"/>
        <v>0.5833333333333334</v>
      </c>
      <c r="O65" s="388">
        <f t="shared" si="19"/>
        <v>1.5833333333333335</v>
      </c>
      <c r="P65" s="388">
        <f t="shared" si="20"/>
        <v>1.5833333333333335</v>
      </c>
      <c r="Q65" s="394">
        <f t="shared" si="21"/>
        <v>4481.516666666667</v>
      </c>
      <c r="R65" s="382">
        <f t="shared" si="22"/>
        <v>12164.116666666669</v>
      </c>
      <c r="S65" s="415">
        <f t="shared" si="23"/>
        <v>7682.600000000001</v>
      </c>
      <c r="T65" s="396">
        <f t="shared" si="14"/>
        <v>33931.48333333333</v>
      </c>
      <c r="U65" s="397"/>
    </row>
    <row r="66" spans="1:21" s="389" customFormat="1" ht="16.5">
      <c r="A66" s="381">
        <v>64</v>
      </c>
      <c r="B66" s="381" t="s">
        <v>515</v>
      </c>
      <c r="C66" s="381">
        <v>1</v>
      </c>
      <c r="D66" s="382">
        <f t="shared" si="24"/>
        <v>38413</v>
      </c>
      <c r="E66" s="381">
        <v>5</v>
      </c>
      <c r="F66" s="381">
        <v>104</v>
      </c>
      <c r="G66" s="381">
        <v>6</v>
      </c>
      <c r="H66" s="393">
        <v>42156</v>
      </c>
      <c r="I66" s="383">
        <f t="shared" si="12"/>
        <v>0</v>
      </c>
      <c r="J66" s="414">
        <f t="shared" si="15"/>
        <v>7</v>
      </c>
      <c r="K66" s="385">
        <f t="shared" si="16"/>
        <v>1</v>
      </c>
      <c r="L66" s="385">
        <f t="shared" si="17"/>
        <v>7</v>
      </c>
      <c r="M66" s="387">
        <f t="shared" si="13"/>
        <v>0.5833333333333334</v>
      </c>
      <c r="N66" s="387">
        <f t="shared" si="18"/>
        <v>0.5833333333333334</v>
      </c>
      <c r="O66" s="388">
        <f t="shared" si="19"/>
        <v>1.5833333333333335</v>
      </c>
      <c r="P66" s="388">
        <f t="shared" si="20"/>
        <v>1.5833333333333335</v>
      </c>
      <c r="Q66" s="394">
        <f t="shared" si="21"/>
        <v>4481.516666666667</v>
      </c>
      <c r="R66" s="382">
        <f t="shared" si="22"/>
        <v>12164.116666666669</v>
      </c>
      <c r="S66" s="415">
        <f t="shared" si="23"/>
        <v>7682.600000000001</v>
      </c>
      <c r="T66" s="396">
        <f t="shared" si="14"/>
        <v>33931.48333333333</v>
      </c>
      <c r="U66" s="397"/>
    </row>
    <row r="67" spans="1:21" s="389" customFormat="1" ht="16.5">
      <c r="A67" s="381">
        <v>65</v>
      </c>
      <c r="B67" s="381" t="s">
        <v>515</v>
      </c>
      <c r="C67" s="381">
        <v>1</v>
      </c>
      <c r="D67" s="382">
        <f t="shared" si="24"/>
        <v>38413</v>
      </c>
      <c r="E67" s="381">
        <v>5</v>
      </c>
      <c r="F67" s="381">
        <v>104</v>
      </c>
      <c r="G67" s="381">
        <v>6</v>
      </c>
      <c r="H67" s="393">
        <v>42156</v>
      </c>
      <c r="I67" s="383">
        <f t="shared" si="12"/>
        <v>0</v>
      </c>
      <c r="J67" s="414">
        <f t="shared" si="15"/>
        <v>7</v>
      </c>
      <c r="K67" s="385">
        <f t="shared" si="16"/>
        <v>1</v>
      </c>
      <c r="L67" s="385">
        <f t="shared" si="17"/>
        <v>7</v>
      </c>
      <c r="M67" s="387">
        <f t="shared" si="13"/>
        <v>0.5833333333333334</v>
      </c>
      <c r="N67" s="387">
        <f t="shared" si="18"/>
        <v>0.5833333333333334</v>
      </c>
      <c r="O67" s="388">
        <f t="shared" si="19"/>
        <v>1.5833333333333335</v>
      </c>
      <c r="P67" s="388">
        <f t="shared" si="20"/>
        <v>1.5833333333333335</v>
      </c>
      <c r="Q67" s="394">
        <f t="shared" si="21"/>
        <v>4481.516666666667</v>
      </c>
      <c r="R67" s="382">
        <f t="shared" si="22"/>
        <v>12164.116666666669</v>
      </c>
      <c r="S67" s="415">
        <f t="shared" si="23"/>
        <v>7682.600000000001</v>
      </c>
      <c r="T67" s="396">
        <f t="shared" si="14"/>
        <v>33931.48333333333</v>
      </c>
      <c r="U67" s="397"/>
    </row>
    <row r="68" spans="1:21" s="389" customFormat="1" ht="16.5">
      <c r="A68" s="381">
        <v>66</v>
      </c>
      <c r="B68" s="381" t="s">
        <v>515</v>
      </c>
      <c r="C68" s="381">
        <v>1</v>
      </c>
      <c r="D68" s="382">
        <f t="shared" si="24"/>
        <v>38413</v>
      </c>
      <c r="E68" s="381">
        <v>5</v>
      </c>
      <c r="F68" s="381">
        <v>104</v>
      </c>
      <c r="G68" s="381">
        <v>6</v>
      </c>
      <c r="H68" s="393">
        <v>42156</v>
      </c>
      <c r="I68" s="383">
        <f t="shared" si="12"/>
        <v>0</v>
      </c>
      <c r="J68" s="414">
        <f t="shared" si="15"/>
        <v>7</v>
      </c>
      <c r="K68" s="385">
        <f t="shared" si="16"/>
        <v>1</v>
      </c>
      <c r="L68" s="385">
        <f t="shared" si="17"/>
        <v>7</v>
      </c>
      <c r="M68" s="387">
        <f t="shared" si="13"/>
        <v>0.5833333333333334</v>
      </c>
      <c r="N68" s="387">
        <f t="shared" si="18"/>
        <v>0.5833333333333334</v>
      </c>
      <c r="O68" s="388">
        <f t="shared" si="19"/>
        <v>1.5833333333333335</v>
      </c>
      <c r="P68" s="388">
        <f t="shared" si="20"/>
        <v>1.5833333333333335</v>
      </c>
      <c r="Q68" s="394">
        <f t="shared" si="21"/>
        <v>4481.516666666667</v>
      </c>
      <c r="R68" s="382">
        <f t="shared" si="22"/>
        <v>12164.116666666669</v>
      </c>
      <c r="S68" s="415">
        <f t="shared" si="23"/>
        <v>7682.600000000001</v>
      </c>
      <c r="T68" s="396">
        <f t="shared" si="14"/>
        <v>33931.48333333333</v>
      </c>
      <c r="U68" s="397"/>
    </row>
    <row r="69" spans="1:21" s="389" customFormat="1" ht="16.5">
      <c r="A69" s="381">
        <v>67</v>
      </c>
      <c r="B69" s="381" t="s">
        <v>515</v>
      </c>
      <c r="C69" s="381">
        <v>1</v>
      </c>
      <c r="D69" s="382">
        <f t="shared" si="24"/>
        <v>38413</v>
      </c>
      <c r="E69" s="381">
        <v>5</v>
      </c>
      <c r="F69" s="381">
        <v>104</v>
      </c>
      <c r="G69" s="381">
        <v>6</v>
      </c>
      <c r="H69" s="393">
        <v>42156</v>
      </c>
      <c r="I69" s="383">
        <f t="shared" si="12"/>
        <v>0</v>
      </c>
      <c r="J69" s="414">
        <f aca="true" t="shared" si="25" ref="J69:J81">$J$2-G69+1</f>
        <v>7</v>
      </c>
      <c r="K69" s="385">
        <f aca="true" t="shared" si="26" ref="K69:K94">$K$2-F69</f>
        <v>1</v>
      </c>
      <c r="L69" s="385">
        <f aca="true" t="shared" si="27" ref="L69:L94">$L$2-G69+1</f>
        <v>7</v>
      </c>
      <c r="M69" s="387">
        <f t="shared" si="13"/>
        <v>0.5833333333333334</v>
      </c>
      <c r="N69" s="387">
        <f aca="true" t="shared" si="28" ref="N69:N94">IF(M69&gt;E69,E69,M69)</f>
        <v>0.5833333333333334</v>
      </c>
      <c r="O69" s="388">
        <f aca="true" t="shared" si="29" ref="O69:O94">K69+L69/12</f>
        <v>1.5833333333333335</v>
      </c>
      <c r="P69" s="388">
        <f aca="true" t="shared" si="30" ref="P69:P94">IF(O69&gt;E69,E69,O69)</f>
        <v>1.5833333333333335</v>
      </c>
      <c r="Q69" s="394">
        <f aca="true" t="shared" si="31" ref="Q69:Q94">(D69/E69)*N69</f>
        <v>4481.516666666667</v>
      </c>
      <c r="R69" s="382">
        <f aca="true" t="shared" si="32" ref="R69:R94">(D69/E69)*P69</f>
        <v>12164.116666666669</v>
      </c>
      <c r="S69" s="415">
        <f aca="true" t="shared" si="33" ref="S69:S94">R69-Q69</f>
        <v>7682.600000000001</v>
      </c>
      <c r="T69" s="396">
        <f t="shared" si="14"/>
        <v>33931.48333333333</v>
      </c>
      <c r="U69" s="397"/>
    </row>
    <row r="70" spans="1:21" s="389" customFormat="1" ht="16.5">
      <c r="A70" s="381">
        <v>68</v>
      </c>
      <c r="B70" s="381" t="s">
        <v>515</v>
      </c>
      <c r="C70" s="381">
        <v>1</v>
      </c>
      <c r="D70" s="382">
        <f t="shared" si="24"/>
        <v>38413</v>
      </c>
      <c r="E70" s="381">
        <v>5</v>
      </c>
      <c r="F70" s="381">
        <v>104</v>
      </c>
      <c r="G70" s="381">
        <v>6</v>
      </c>
      <c r="H70" s="393">
        <v>42156</v>
      </c>
      <c r="I70" s="383">
        <f t="shared" si="12"/>
        <v>0</v>
      </c>
      <c r="J70" s="414">
        <f t="shared" si="25"/>
        <v>7</v>
      </c>
      <c r="K70" s="385">
        <f t="shared" si="26"/>
        <v>1</v>
      </c>
      <c r="L70" s="385">
        <f t="shared" si="27"/>
        <v>7</v>
      </c>
      <c r="M70" s="387">
        <f t="shared" si="13"/>
        <v>0.5833333333333334</v>
      </c>
      <c r="N70" s="387">
        <f t="shared" si="28"/>
        <v>0.5833333333333334</v>
      </c>
      <c r="O70" s="388">
        <f t="shared" si="29"/>
        <v>1.5833333333333335</v>
      </c>
      <c r="P70" s="388">
        <f t="shared" si="30"/>
        <v>1.5833333333333335</v>
      </c>
      <c r="Q70" s="394">
        <f t="shared" si="31"/>
        <v>4481.516666666667</v>
      </c>
      <c r="R70" s="382">
        <f t="shared" si="32"/>
        <v>12164.116666666669</v>
      </c>
      <c r="S70" s="415">
        <f t="shared" si="33"/>
        <v>7682.600000000001</v>
      </c>
      <c r="T70" s="396">
        <f t="shared" si="14"/>
        <v>33931.48333333333</v>
      </c>
      <c r="U70" s="397"/>
    </row>
    <row r="71" spans="1:21" s="389" customFormat="1" ht="16.5">
      <c r="A71" s="381">
        <v>69</v>
      </c>
      <c r="B71" s="381" t="s">
        <v>515</v>
      </c>
      <c r="C71" s="381">
        <v>1</v>
      </c>
      <c r="D71" s="382">
        <f>32200+6213-1</f>
        <v>38412</v>
      </c>
      <c r="E71" s="381">
        <v>5</v>
      </c>
      <c r="F71" s="381">
        <v>104</v>
      </c>
      <c r="G71" s="381">
        <v>6</v>
      </c>
      <c r="H71" s="393">
        <v>42156</v>
      </c>
      <c r="I71" s="383">
        <f t="shared" si="12"/>
        <v>0</v>
      </c>
      <c r="J71" s="414">
        <f t="shared" si="25"/>
        <v>7</v>
      </c>
      <c r="K71" s="385">
        <f t="shared" si="26"/>
        <v>1</v>
      </c>
      <c r="L71" s="385">
        <f t="shared" si="27"/>
        <v>7</v>
      </c>
      <c r="M71" s="387">
        <f t="shared" si="13"/>
        <v>0.5833333333333334</v>
      </c>
      <c r="N71" s="387">
        <f t="shared" si="28"/>
        <v>0.5833333333333334</v>
      </c>
      <c r="O71" s="388">
        <f t="shared" si="29"/>
        <v>1.5833333333333335</v>
      </c>
      <c r="P71" s="388">
        <f t="shared" si="30"/>
        <v>1.5833333333333335</v>
      </c>
      <c r="Q71" s="394">
        <f t="shared" si="31"/>
        <v>4481.4</v>
      </c>
      <c r="R71" s="382">
        <f t="shared" si="32"/>
        <v>12163.800000000001</v>
      </c>
      <c r="S71" s="415">
        <f t="shared" si="33"/>
        <v>7682.4000000000015</v>
      </c>
      <c r="T71" s="396">
        <f t="shared" si="14"/>
        <v>33930.6</v>
      </c>
      <c r="U71" s="397"/>
    </row>
    <row r="72" spans="1:21" s="389" customFormat="1" ht="16.5">
      <c r="A72" s="381">
        <v>70</v>
      </c>
      <c r="B72" s="381" t="s">
        <v>515</v>
      </c>
      <c r="C72" s="381">
        <v>1</v>
      </c>
      <c r="D72" s="382">
        <f>32200+6213-1</f>
        <v>38412</v>
      </c>
      <c r="E72" s="381">
        <v>5</v>
      </c>
      <c r="F72" s="381">
        <v>104</v>
      </c>
      <c r="G72" s="381">
        <v>6</v>
      </c>
      <c r="H72" s="393">
        <v>42156</v>
      </c>
      <c r="I72" s="383">
        <f t="shared" si="12"/>
        <v>0</v>
      </c>
      <c r="J72" s="414">
        <f t="shared" si="25"/>
        <v>7</v>
      </c>
      <c r="K72" s="385">
        <f t="shared" si="26"/>
        <v>1</v>
      </c>
      <c r="L72" s="385">
        <f t="shared" si="27"/>
        <v>7</v>
      </c>
      <c r="M72" s="387">
        <f t="shared" si="13"/>
        <v>0.5833333333333334</v>
      </c>
      <c r="N72" s="387">
        <f t="shared" si="28"/>
        <v>0.5833333333333334</v>
      </c>
      <c r="O72" s="388">
        <f t="shared" si="29"/>
        <v>1.5833333333333335</v>
      </c>
      <c r="P72" s="388">
        <f t="shared" si="30"/>
        <v>1.5833333333333335</v>
      </c>
      <c r="Q72" s="394">
        <f t="shared" si="31"/>
        <v>4481.4</v>
      </c>
      <c r="R72" s="382">
        <f t="shared" si="32"/>
        <v>12163.800000000001</v>
      </c>
      <c r="S72" s="415">
        <f t="shared" si="33"/>
        <v>7682.4000000000015</v>
      </c>
      <c r="T72" s="396">
        <f t="shared" si="14"/>
        <v>33930.6</v>
      </c>
      <c r="U72" s="397"/>
    </row>
    <row r="73" spans="1:21" s="389" customFormat="1" ht="16.5">
      <c r="A73" s="381">
        <v>71</v>
      </c>
      <c r="B73" s="381" t="s">
        <v>515</v>
      </c>
      <c r="C73" s="381">
        <v>1</v>
      </c>
      <c r="D73" s="382">
        <f>32200+6213-1</f>
        <v>38412</v>
      </c>
      <c r="E73" s="381">
        <v>5</v>
      </c>
      <c r="F73" s="381">
        <v>104</v>
      </c>
      <c r="G73" s="381">
        <v>6</v>
      </c>
      <c r="H73" s="393">
        <v>42156</v>
      </c>
      <c r="I73" s="383">
        <f t="shared" si="12"/>
        <v>0</v>
      </c>
      <c r="J73" s="414">
        <f t="shared" si="25"/>
        <v>7</v>
      </c>
      <c r="K73" s="385">
        <f t="shared" si="26"/>
        <v>1</v>
      </c>
      <c r="L73" s="385">
        <f t="shared" si="27"/>
        <v>7</v>
      </c>
      <c r="M73" s="387">
        <f t="shared" si="13"/>
        <v>0.5833333333333334</v>
      </c>
      <c r="N73" s="387">
        <f t="shared" si="28"/>
        <v>0.5833333333333334</v>
      </c>
      <c r="O73" s="388">
        <f t="shared" si="29"/>
        <v>1.5833333333333335</v>
      </c>
      <c r="P73" s="388">
        <f t="shared" si="30"/>
        <v>1.5833333333333335</v>
      </c>
      <c r="Q73" s="394">
        <f t="shared" si="31"/>
        <v>4481.4</v>
      </c>
      <c r="R73" s="382">
        <f t="shared" si="32"/>
        <v>12163.800000000001</v>
      </c>
      <c r="S73" s="415">
        <f t="shared" si="33"/>
        <v>7682.4000000000015</v>
      </c>
      <c r="T73" s="396">
        <f t="shared" si="14"/>
        <v>33930.6</v>
      </c>
      <c r="U73" s="397"/>
    </row>
    <row r="74" spans="1:21" s="389" customFormat="1" ht="16.5">
      <c r="A74" s="381">
        <v>72</v>
      </c>
      <c r="B74" s="381" t="s">
        <v>515</v>
      </c>
      <c r="C74" s="381">
        <v>1</v>
      </c>
      <c r="D74" s="382">
        <f>38200+6212</f>
        <v>44412</v>
      </c>
      <c r="E74" s="381">
        <v>5</v>
      </c>
      <c r="F74" s="381">
        <v>104</v>
      </c>
      <c r="G74" s="381">
        <v>6</v>
      </c>
      <c r="H74" s="393">
        <v>42156</v>
      </c>
      <c r="I74" s="383">
        <f t="shared" si="12"/>
        <v>0</v>
      </c>
      <c r="J74" s="414">
        <f t="shared" si="25"/>
        <v>7</v>
      </c>
      <c r="K74" s="385">
        <f t="shared" si="26"/>
        <v>1</v>
      </c>
      <c r="L74" s="385">
        <f t="shared" si="27"/>
        <v>7</v>
      </c>
      <c r="M74" s="387">
        <f t="shared" si="13"/>
        <v>0.5833333333333334</v>
      </c>
      <c r="N74" s="387">
        <f t="shared" si="28"/>
        <v>0.5833333333333334</v>
      </c>
      <c r="O74" s="388">
        <f t="shared" si="29"/>
        <v>1.5833333333333335</v>
      </c>
      <c r="P74" s="388">
        <f t="shared" si="30"/>
        <v>1.5833333333333335</v>
      </c>
      <c r="Q74" s="394">
        <f t="shared" si="31"/>
        <v>5181.400000000001</v>
      </c>
      <c r="R74" s="382">
        <f t="shared" si="32"/>
        <v>14063.800000000001</v>
      </c>
      <c r="S74" s="415">
        <f t="shared" si="33"/>
        <v>8882.400000000001</v>
      </c>
      <c r="T74" s="396">
        <f t="shared" si="14"/>
        <v>39230.6</v>
      </c>
      <c r="U74" s="397"/>
    </row>
    <row r="75" spans="1:21" s="389" customFormat="1" ht="16.5">
      <c r="A75" s="381">
        <v>73</v>
      </c>
      <c r="B75" s="381" t="s">
        <v>515</v>
      </c>
      <c r="C75" s="381">
        <v>1</v>
      </c>
      <c r="D75" s="382">
        <f>38200+6212</f>
        <v>44412</v>
      </c>
      <c r="E75" s="381">
        <v>5</v>
      </c>
      <c r="F75" s="381">
        <v>104</v>
      </c>
      <c r="G75" s="381">
        <v>6</v>
      </c>
      <c r="H75" s="393">
        <v>42156</v>
      </c>
      <c r="I75" s="383">
        <f t="shared" si="12"/>
        <v>0</v>
      </c>
      <c r="J75" s="414">
        <f t="shared" si="25"/>
        <v>7</v>
      </c>
      <c r="K75" s="385">
        <f t="shared" si="26"/>
        <v>1</v>
      </c>
      <c r="L75" s="385">
        <f t="shared" si="27"/>
        <v>7</v>
      </c>
      <c r="M75" s="387">
        <f t="shared" si="13"/>
        <v>0.5833333333333334</v>
      </c>
      <c r="N75" s="387">
        <f t="shared" si="28"/>
        <v>0.5833333333333334</v>
      </c>
      <c r="O75" s="388">
        <f t="shared" si="29"/>
        <v>1.5833333333333335</v>
      </c>
      <c r="P75" s="388">
        <f t="shared" si="30"/>
        <v>1.5833333333333335</v>
      </c>
      <c r="Q75" s="394">
        <f t="shared" si="31"/>
        <v>5181.400000000001</v>
      </c>
      <c r="R75" s="382">
        <f t="shared" si="32"/>
        <v>14063.800000000001</v>
      </c>
      <c r="S75" s="415">
        <f t="shared" si="33"/>
        <v>8882.400000000001</v>
      </c>
      <c r="T75" s="396">
        <f t="shared" si="14"/>
        <v>39230.6</v>
      </c>
      <c r="U75" s="397"/>
    </row>
    <row r="76" spans="1:21" s="389" customFormat="1" ht="16.5">
      <c r="A76" s="381">
        <v>74</v>
      </c>
      <c r="B76" s="381" t="s">
        <v>515</v>
      </c>
      <c r="C76" s="381">
        <v>1</v>
      </c>
      <c r="D76" s="382">
        <f>38200+6212</f>
        <v>44412</v>
      </c>
      <c r="E76" s="381">
        <v>5</v>
      </c>
      <c r="F76" s="381">
        <v>104</v>
      </c>
      <c r="G76" s="381">
        <v>6</v>
      </c>
      <c r="H76" s="393">
        <v>42156</v>
      </c>
      <c r="I76" s="383">
        <f t="shared" si="12"/>
        <v>0</v>
      </c>
      <c r="J76" s="414">
        <f t="shared" si="25"/>
        <v>7</v>
      </c>
      <c r="K76" s="385">
        <f t="shared" si="26"/>
        <v>1</v>
      </c>
      <c r="L76" s="385">
        <f t="shared" si="27"/>
        <v>7</v>
      </c>
      <c r="M76" s="387">
        <f t="shared" si="13"/>
        <v>0.5833333333333334</v>
      </c>
      <c r="N76" s="387">
        <f t="shared" si="28"/>
        <v>0.5833333333333334</v>
      </c>
      <c r="O76" s="388">
        <f t="shared" si="29"/>
        <v>1.5833333333333335</v>
      </c>
      <c r="P76" s="388">
        <f t="shared" si="30"/>
        <v>1.5833333333333335</v>
      </c>
      <c r="Q76" s="394">
        <f t="shared" si="31"/>
        <v>5181.400000000001</v>
      </c>
      <c r="R76" s="382">
        <f t="shared" si="32"/>
        <v>14063.800000000001</v>
      </c>
      <c r="S76" s="415">
        <f t="shared" si="33"/>
        <v>8882.400000000001</v>
      </c>
      <c r="T76" s="396">
        <f t="shared" si="14"/>
        <v>39230.6</v>
      </c>
      <c r="U76" s="397"/>
    </row>
    <row r="77" spans="1:21" s="389" customFormat="1" ht="16.5">
      <c r="A77" s="381">
        <v>75</v>
      </c>
      <c r="B77" s="381" t="s">
        <v>515</v>
      </c>
      <c r="C77" s="381">
        <v>1</v>
      </c>
      <c r="D77" s="382">
        <f>38200+6212</f>
        <v>44412</v>
      </c>
      <c r="E77" s="381">
        <v>5</v>
      </c>
      <c r="F77" s="381">
        <v>104</v>
      </c>
      <c r="G77" s="381">
        <v>6</v>
      </c>
      <c r="H77" s="393">
        <v>42156</v>
      </c>
      <c r="I77" s="383">
        <f t="shared" si="12"/>
        <v>0</v>
      </c>
      <c r="J77" s="414">
        <f t="shared" si="25"/>
        <v>7</v>
      </c>
      <c r="K77" s="385">
        <f t="shared" si="26"/>
        <v>1</v>
      </c>
      <c r="L77" s="385">
        <f t="shared" si="27"/>
        <v>7</v>
      </c>
      <c r="M77" s="387">
        <f t="shared" si="13"/>
        <v>0.5833333333333334</v>
      </c>
      <c r="N77" s="387">
        <f t="shared" si="28"/>
        <v>0.5833333333333334</v>
      </c>
      <c r="O77" s="388">
        <f t="shared" si="29"/>
        <v>1.5833333333333335</v>
      </c>
      <c r="P77" s="388">
        <f t="shared" si="30"/>
        <v>1.5833333333333335</v>
      </c>
      <c r="Q77" s="394">
        <f t="shared" si="31"/>
        <v>5181.400000000001</v>
      </c>
      <c r="R77" s="382">
        <f t="shared" si="32"/>
        <v>14063.800000000001</v>
      </c>
      <c r="S77" s="415">
        <f t="shared" si="33"/>
        <v>8882.400000000001</v>
      </c>
      <c r="T77" s="396">
        <f t="shared" si="14"/>
        <v>39230.6</v>
      </c>
      <c r="U77" s="397"/>
    </row>
    <row r="78" spans="1:21" s="389" customFormat="1" ht="16.5">
      <c r="A78" s="381">
        <v>76</v>
      </c>
      <c r="B78" s="381" t="s">
        <v>515</v>
      </c>
      <c r="C78" s="381">
        <v>1</v>
      </c>
      <c r="D78" s="382">
        <f>38200+6212</f>
        <v>44412</v>
      </c>
      <c r="E78" s="381">
        <v>5</v>
      </c>
      <c r="F78" s="381">
        <v>104</v>
      </c>
      <c r="G78" s="381">
        <v>6</v>
      </c>
      <c r="H78" s="393">
        <v>42156</v>
      </c>
      <c r="I78" s="383">
        <f t="shared" si="12"/>
        <v>0</v>
      </c>
      <c r="J78" s="414">
        <f t="shared" si="25"/>
        <v>7</v>
      </c>
      <c r="K78" s="385">
        <f t="shared" si="26"/>
        <v>1</v>
      </c>
      <c r="L78" s="385">
        <f t="shared" si="27"/>
        <v>7</v>
      </c>
      <c r="M78" s="387">
        <f t="shared" si="13"/>
        <v>0.5833333333333334</v>
      </c>
      <c r="N78" s="387">
        <f t="shared" si="28"/>
        <v>0.5833333333333334</v>
      </c>
      <c r="O78" s="388">
        <f t="shared" si="29"/>
        <v>1.5833333333333335</v>
      </c>
      <c r="P78" s="388">
        <f t="shared" si="30"/>
        <v>1.5833333333333335</v>
      </c>
      <c r="Q78" s="394">
        <f t="shared" si="31"/>
        <v>5181.400000000001</v>
      </c>
      <c r="R78" s="382">
        <f t="shared" si="32"/>
        <v>14063.800000000001</v>
      </c>
      <c r="S78" s="415">
        <f t="shared" si="33"/>
        <v>8882.400000000001</v>
      </c>
      <c r="T78" s="396">
        <f t="shared" si="14"/>
        <v>39230.6</v>
      </c>
      <c r="U78" s="397"/>
    </row>
    <row r="79" spans="1:21" s="389" customFormat="1" ht="16.5">
      <c r="A79" s="381">
        <v>77</v>
      </c>
      <c r="B79" s="381" t="s">
        <v>522</v>
      </c>
      <c r="C79" s="381">
        <v>1</v>
      </c>
      <c r="D79" s="382">
        <v>28000</v>
      </c>
      <c r="E79" s="381">
        <v>3</v>
      </c>
      <c r="F79" s="381">
        <v>104</v>
      </c>
      <c r="G79" s="381">
        <v>5</v>
      </c>
      <c r="H79" s="393">
        <v>42125</v>
      </c>
      <c r="I79" s="383">
        <f t="shared" si="12"/>
        <v>0</v>
      </c>
      <c r="J79" s="414">
        <f t="shared" si="25"/>
        <v>8</v>
      </c>
      <c r="K79" s="385">
        <f t="shared" si="26"/>
        <v>1</v>
      </c>
      <c r="L79" s="385">
        <f t="shared" si="27"/>
        <v>8</v>
      </c>
      <c r="M79" s="387">
        <f t="shared" si="13"/>
        <v>0.6666666666666666</v>
      </c>
      <c r="N79" s="387">
        <f t="shared" si="28"/>
        <v>0.6666666666666666</v>
      </c>
      <c r="O79" s="388">
        <f t="shared" si="29"/>
        <v>1.6666666666666665</v>
      </c>
      <c r="P79" s="388">
        <f t="shared" si="30"/>
        <v>1.6666666666666665</v>
      </c>
      <c r="Q79" s="394">
        <f t="shared" si="31"/>
        <v>6222.222222222223</v>
      </c>
      <c r="R79" s="382">
        <f t="shared" si="32"/>
        <v>15555.555555555555</v>
      </c>
      <c r="S79" s="415">
        <f t="shared" si="33"/>
        <v>9333.333333333332</v>
      </c>
      <c r="T79" s="396">
        <f t="shared" si="14"/>
        <v>21777.777777777777</v>
      </c>
      <c r="U79" s="397"/>
    </row>
    <row r="80" spans="1:21" s="389" customFormat="1" ht="16.5">
      <c r="A80" s="381">
        <v>78</v>
      </c>
      <c r="B80" s="381" t="s">
        <v>522</v>
      </c>
      <c r="C80" s="381">
        <v>1</v>
      </c>
      <c r="D80" s="382">
        <v>28000</v>
      </c>
      <c r="E80" s="381">
        <v>3</v>
      </c>
      <c r="F80" s="381">
        <v>104</v>
      </c>
      <c r="G80" s="381">
        <v>5</v>
      </c>
      <c r="H80" s="393">
        <v>42125</v>
      </c>
      <c r="I80" s="383">
        <f t="shared" si="12"/>
        <v>0</v>
      </c>
      <c r="J80" s="414">
        <f t="shared" si="25"/>
        <v>8</v>
      </c>
      <c r="K80" s="385">
        <f t="shared" si="26"/>
        <v>1</v>
      </c>
      <c r="L80" s="385">
        <f t="shared" si="27"/>
        <v>8</v>
      </c>
      <c r="M80" s="387">
        <f t="shared" si="13"/>
        <v>0.6666666666666666</v>
      </c>
      <c r="N80" s="387">
        <f t="shared" si="28"/>
        <v>0.6666666666666666</v>
      </c>
      <c r="O80" s="388">
        <f t="shared" si="29"/>
        <v>1.6666666666666665</v>
      </c>
      <c r="P80" s="388">
        <f t="shared" si="30"/>
        <v>1.6666666666666665</v>
      </c>
      <c r="Q80" s="394">
        <f t="shared" si="31"/>
        <v>6222.222222222223</v>
      </c>
      <c r="R80" s="382">
        <f t="shared" si="32"/>
        <v>15555.555555555555</v>
      </c>
      <c r="S80" s="415">
        <f t="shared" si="33"/>
        <v>9333.333333333332</v>
      </c>
      <c r="T80" s="396">
        <f t="shared" si="14"/>
        <v>21777.777777777777</v>
      </c>
      <c r="U80" s="397"/>
    </row>
    <row r="81" spans="1:21" s="389" customFormat="1" ht="16.5">
      <c r="A81" s="381">
        <v>79</v>
      </c>
      <c r="B81" s="381" t="s">
        <v>522</v>
      </c>
      <c r="C81" s="381">
        <v>1</v>
      </c>
      <c r="D81" s="382">
        <v>28000</v>
      </c>
      <c r="E81" s="381">
        <v>3</v>
      </c>
      <c r="F81" s="381">
        <v>104</v>
      </c>
      <c r="G81" s="381">
        <v>5</v>
      </c>
      <c r="H81" s="393">
        <v>42125</v>
      </c>
      <c r="I81" s="383">
        <f t="shared" si="12"/>
        <v>0</v>
      </c>
      <c r="J81" s="414">
        <f t="shared" si="25"/>
        <v>8</v>
      </c>
      <c r="K81" s="385">
        <f t="shared" si="26"/>
        <v>1</v>
      </c>
      <c r="L81" s="385">
        <f t="shared" si="27"/>
        <v>8</v>
      </c>
      <c r="M81" s="387">
        <f t="shared" si="13"/>
        <v>0.6666666666666666</v>
      </c>
      <c r="N81" s="387">
        <f t="shared" si="28"/>
        <v>0.6666666666666666</v>
      </c>
      <c r="O81" s="388">
        <f t="shared" si="29"/>
        <v>1.6666666666666665</v>
      </c>
      <c r="P81" s="388">
        <f t="shared" si="30"/>
        <v>1.6666666666666665</v>
      </c>
      <c r="Q81" s="394">
        <f t="shared" si="31"/>
        <v>6222.222222222223</v>
      </c>
      <c r="R81" s="382">
        <f t="shared" si="32"/>
        <v>15555.555555555555</v>
      </c>
      <c r="S81" s="415">
        <f t="shared" si="33"/>
        <v>9333.333333333332</v>
      </c>
      <c r="T81" s="396">
        <f t="shared" si="14"/>
        <v>21777.777777777777</v>
      </c>
      <c r="U81" s="397"/>
    </row>
    <row r="82" spans="1:21" s="389" customFormat="1" ht="16.5">
      <c r="A82" s="424">
        <v>80</v>
      </c>
      <c r="B82" s="413" t="s">
        <v>256</v>
      </c>
      <c r="C82" s="413">
        <v>1</v>
      </c>
      <c r="D82" s="416">
        <v>30445</v>
      </c>
      <c r="E82" s="413">
        <v>9</v>
      </c>
      <c r="F82" s="413">
        <v>105</v>
      </c>
      <c r="G82" s="413">
        <v>5</v>
      </c>
      <c r="H82" s="411">
        <v>42491</v>
      </c>
      <c r="I82" s="417"/>
      <c r="J82" s="418">
        <v>0</v>
      </c>
      <c r="K82" s="419">
        <f t="shared" si="26"/>
        <v>0</v>
      </c>
      <c r="L82" s="419">
        <f t="shared" si="27"/>
        <v>8</v>
      </c>
      <c r="M82" s="420">
        <f t="shared" si="13"/>
        <v>0</v>
      </c>
      <c r="N82" s="420">
        <f t="shared" si="28"/>
        <v>0</v>
      </c>
      <c r="O82" s="421">
        <f t="shared" si="29"/>
        <v>0.6666666666666666</v>
      </c>
      <c r="P82" s="421">
        <f t="shared" si="30"/>
        <v>0.6666666666666666</v>
      </c>
      <c r="Q82" s="422">
        <f t="shared" si="31"/>
        <v>0</v>
      </c>
      <c r="R82" s="416">
        <f t="shared" si="32"/>
        <v>2255.185185185185</v>
      </c>
      <c r="S82" s="423">
        <f t="shared" si="33"/>
        <v>2255.185185185185</v>
      </c>
      <c r="T82" s="412">
        <v>0</v>
      </c>
      <c r="U82" s="397"/>
    </row>
    <row r="83" spans="1:21" s="389" customFormat="1" ht="16.5">
      <c r="A83" s="424">
        <v>81</v>
      </c>
      <c r="B83" s="413" t="s">
        <v>256</v>
      </c>
      <c r="C83" s="413">
        <v>1</v>
      </c>
      <c r="D83" s="416">
        <v>35041</v>
      </c>
      <c r="E83" s="413">
        <v>9</v>
      </c>
      <c r="F83" s="413">
        <v>105</v>
      </c>
      <c r="G83" s="413">
        <v>5</v>
      </c>
      <c r="H83" s="411">
        <v>42491</v>
      </c>
      <c r="I83" s="417"/>
      <c r="J83" s="418">
        <v>0</v>
      </c>
      <c r="K83" s="419">
        <f t="shared" si="26"/>
        <v>0</v>
      </c>
      <c r="L83" s="419">
        <f t="shared" si="27"/>
        <v>8</v>
      </c>
      <c r="M83" s="420">
        <f t="shared" si="13"/>
        <v>0</v>
      </c>
      <c r="N83" s="420">
        <f t="shared" si="28"/>
        <v>0</v>
      </c>
      <c r="O83" s="421">
        <f t="shared" si="29"/>
        <v>0.6666666666666666</v>
      </c>
      <c r="P83" s="421">
        <f t="shared" si="30"/>
        <v>0.6666666666666666</v>
      </c>
      <c r="Q83" s="422">
        <f t="shared" si="31"/>
        <v>0</v>
      </c>
      <c r="R83" s="416">
        <f t="shared" si="32"/>
        <v>2595.6296296296296</v>
      </c>
      <c r="S83" s="423">
        <f t="shared" si="33"/>
        <v>2595.6296296296296</v>
      </c>
      <c r="T83" s="412">
        <v>0</v>
      </c>
      <c r="U83" s="397"/>
    </row>
    <row r="84" spans="1:21" s="389" customFormat="1" ht="16.5">
      <c r="A84" s="424">
        <v>82</v>
      </c>
      <c r="B84" s="413" t="s">
        <v>256</v>
      </c>
      <c r="C84" s="413">
        <v>1</v>
      </c>
      <c r="D84" s="416">
        <v>41074</v>
      </c>
      <c r="E84" s="413">
        <v>9</v>
      </c>
      <c r="F84" s="413">
        <v>105</v>
      </c>
      <c r="G84" s="413">
        <v>5</v>
      </c>
      <c r="H84" s="411">
        <v>42491</v>
      </c>
      <c r="I84" s="417"/>
      <c r="J84" s="418">
        <v>0</v>
      </c>
      <c r="K84" s="419">
        <f t="shared" si="26"/>
        <v>0</v>
      </c>
      <c r="L84" s="419">
        <f t="shared" si="27"/>
        <v>8</v>
      </c>
      <c r="M84" s="420">
        <f t="shared" si="13"/>
        <v>0</v>
      </c>
      <c r="N84" s="420">
        <f t="shared" si="28"/>
        <v>0</v>
      </c>
      <c r="O84" s="421">
        <f t="shared" si="29"/>
        <v>0.6666666666666666</v>
      </c>
      <c r="P84" s="421">
        <f t="shared" si="30"/>
        <v>0.6666666666666666</v>
      </c>
      <c r="Q84" s="422">
        <f t="shared" si="31"/>
        <v>0</v>
      </c>
      <c r="R84" s="416">
        <f t="shared" si="32"/>
        <v>3042.5185185185182</v>
      </c>
      <c r="S84" s="423">
        <f t="shared" si="33"/>
        <v>3042.5185185185182</v>
      </c>
      <c r="T84" s="412">
        <v>0</v>
      </c>
      <c r="U84" s="397"/>
    </row>
    <row r="85" spans="1:21" s="389" customFormat="1" ht="16.5">
      <c r="A85" s="424">
        <v>83</v>
      </c>
      <c r="B85" s="413" t="s">
        <v>256</v>
      </c>
      <c r="C85" s="413">
        <v>1</v>
      </c>
      <c r="D85" s="416">
        <v>41074</v>
      </c>
      <c r="E85" s="413">
        <v>9</v>
      </c>
      <c r="F85" s="413">
        <v>105</v>
      </c>
      <c r="G85" s="413">
        <v>5</v>
      </c>
      <c r="H85" s="411">
        <v>42491</v>
      </c>
      <c r="I85" s="417"/>
      <c r="J85" s="418">
        <v>0</v>
      </c>
      <c r="K85" s="419">
        <f t="shared" si="26"/>
        <v>0</v>
      </c>
      <c r="L85" s="419">
        <f t="shared" si="27"/>
        <v>8</v>
      </c>
      <c r="M85" s="420">
        <f t="shared" si="13"/>
        <v>0</v>
      </c>
      <c r="N85" s="420">
        <f t="shared" si="28"/>
        <v>0</v>
      </c>
      <c r="O85" s="421">
        <f t="shared" si="29"/>
        <v>0.6666666666666666</v>
      </c>
      <c r="P85" s="421">
        <f t="shared" si="30"/>
        <v>0.6666666666666666</v>
      </c>
      <c r="Q85" s="422">
        <f t="shared" si="31"/>
        <v>0</v>
      </c>
      <c r="R85" s="416">
        <f t="shared" si="32"/>
        <v>3042.5185185185182</v>
      </c>
      <c r="S85" s="423">
        <f t="shared" si="33"/>
        <v>3042.5185185185182</v>
      </c>
      <c r="T85" s="412">
        <v>0</v>
      </c>
      <c r="U85" s="397"/>
    </row>
    <row r="86" spans="1:21" s="389" customFormat="1" ht="16.5">
      <c r="A86" s="424">
        <v>84</v>
      </c>
      <c r="B86" s="413" t="s">
        <v>256</v>
      </c>
      <c r="C86" s="413">
        <v>1</v>
      </c>
      <c r="D86" s="416">
        <v>41074</v>
      </c>
      <c r="E86" s="413">
        <v>9</v>
      </c>
      <c r="F86" s="413">
        <v>105</v>
      </c>
      <c r="G86" s="413">
        <v>5</v>
      </c>
      <c r="H86" s="411">
        <v>42491</v>
      </c>
      <c r="I86" s="417"/>
      <c r="J86" s="418">
        <v>0</v>
      </c>
      <c r="K86" s="419">
        <f t="shared" si="26"/>
        <v>0</v>
      </c>
      <c r="L86" s="419">
        <f t="shared" si="27"/>
        <v>8</v>
      </c>
      <c r="M86" s="420">
        <f t="shared" si="13"/>
        <v>0</v>
      </c>
      <c r="N86" s="420">
        <f t="shared" si="28"/>
        <v>0</v>
      </c>
      <c r="O86" s="421">
        <f t="shared" si="29"/>
        <v>0.6666666666666666</v>
      </c>
      <c r="P86" s="421">
        <f t="shared" si="30"/>
        <v>0.6666666666666666</v>
      </c>
      <c r="Q86" s="422">
        <f t="shared" si="31"/>
        <v>0</v>
      </c>
      <c r="R86" s="416">
        <f t="shared" si="32"/>
        <v>3042.5185185185182</v>
      </c>
      <c r="S86" s="423">
        <f t="shared" si="33"/>
        <v>3042.5185185185182</v>
      </c>
      <c r="T86" s="412">
        <v>0</v>
      </c>
      <c r="U86" s="397"/>
    </row>
    <row r="87" spans="1:21" s="389" customFormat="1" ht="16.5">
      <c r="A87" s="424">
        <v>85</v>
      </c>
      <c r="B87" s="413" t="s">
        <v>256</v>
      </c>
      <c r="C87" s="413">
        <v>1</v>
      </c>
      <c r="D87" s="416">
        <v>37783</v>
      </c>
      <c r="E87" s="413">
        <v>9</v>
      </c>
      <c r="F87" s="413">
        <v>105</v>
      </c>
      <c r="G87" s="413">
        <v>5</v>
      </c>
      <c r="H87" s="411">
        <v>42491</v>
      </c>
      <c r="I87" s="417"/>
      <c r="J87" s="418">
        <v>0</v>
      </c>
      <c r="K87" s="419">
        <f t="shared" si="26"/>
        <v>0</v>
      </c>
      <c r="L87" s="419">
        <f t="shared" si="27"/>
        <v>8</v>
      </c>
      <c r="M87" s="420">
        <f t="shared" si="13"/>
        <v>0</v>
      </c>
      <c r="N87" s="420">
        <f t="shared" si="28"/>
        <v>0</v>
      </c>
      <c r="O87" s="421">
        <f t="shared" si="29"/>
        <v>0.6666666666666666</v>
      </c>
      <c r="P87" s="421">
        <f t="shared" si="30"/>
        <v>0.6666666666666666</v>
      </c>
      <c r="Q87" s="422">
        <f t="shared" si="31"/>
        <v>0</v>
      </c>
      <c r="R87" s="416">
        <f t="shared" si="32"/>
        <v>2798.740740740741</v>
      </c>
      <c r="S87" s="423">
        <f t="shared" si="33"/>
        <v>2798.740740740741</v>
      </c>
      <c r="T87" s="412">
        <v>0</v>
      </c>
      <c r="U87" s="397"/>
    </row>
    <row r="88" spans="1:21" s="389" customFormat="1" ht="16.5">
      <c r="A88" s="424">
        <v>86</v>
      </c>
      <c r="B88" s="413" t="s">
        <v>256</v>
      </c>
      <c r="C88" s="413">
        <v>1</v>
      </c>
      <c r="D88" s="416">
        <v>37783</v>
      </c>
      <c r="E88" s="413">
        <v>9</v>
      </c>
      <c r="F88" s="413">
        <v>105</v>
      </c>
      <c r="G88" s="413">
        <v>5</v>
      </c>
      <c r="H88" s="411">
        <v>42491</v>
      </c>
      <c r="I88" s="417"/>
      <c r="J88" s="418">
        <v>0</v>
      </c>
      <c r="K88" s="419">
        <f t="shared" si="26"/>
        <v>0</v>
      </c>
      <c r="L88" s="419">
        <f t="shared" si="27"/>
        <v>8</v>
      </c>
      <c r="M88" s="420">
        <f t="shared" si="13"/>
        <v>0</v>
      </c>
      <c r="N88" s="420">
        <f t="shared" si="28"/>
        <v>0</v>
      </c>
      <c r="O88" s="421">
        <f t="shared" si="29"/>
        <v>0.6666666666666666</v>
      </c>
      <c r="P88" s="421">
        <f t="shared" si="30"/>
        <v>0.6666666666666666</v>
      </c>
      <c r="Q88" s="422">
        <f t="shared" si="31"/>
        <v>0</v>
      </c>
      <c r="R88" s="416">
        <f t="shared" si="32"/>
        <v>2798.740740740741</v>
      </c>
      <c r="S88" s="423">
        <f t="shared" si="33"/>
        <v>2798.740740740741</v>
      </c>
      <c r="T88" s="412">
        <v>0</v>
      </c>
      <c r="U88" s="397"/>
    </row>
    <row r="89" spans="1:21" s="389" customFormat="1" ht="16.5">
      <c r="A89" s="424">
        <v>87</v>
      </c>
      <c r="B89" s="413" t="s">
        <v>695</v>
      </c>
      <c r="C89" s="413">
        <v>1</v>
      </c>
      <c r="D89" s="416">
        <v>311651</v>
      </c>
      <c r="E89" s="413">
        <v>9</v>
      </c>
      <c r="F89" s="413">
        <v>105</v>
      </c>
      <c r="G89" s="413">
        <v>5</v>
      </c>
      <c r="H89" s="411">
        <v>42491</v>
      </c>
      <c r="I89" s="417"/>
      <c r="J89" s="418">
        <v>0</v>
      </c>
      <c r="K89" s="419">
        <f t="shared" si="26"/>
        <v>0</v>
      </c>
      <c r="L89" s="419">
        <f t="shared" si="27"/>
        <v>8</v>
      </c>
      <c r="M89" s="420">
        <f t="shared" si="13"/>
        <v>0</v>
      </c>
      <c r="N89" s="420">
        <f t="shared" si="28"/>
        <v>0</v>
      </c>
      <c r="O89" s="421">
        <f t="shared" si="29"/>
        <v>0.6666666666666666</v>
      </c>
      <c r="P89" s="421">
        <f t="shared" si="30"/>
        <v>0.6666666666666666</v>
      </c>
      <c r="Q89" s="422">
        <f t="shared" si="31"/>
        <v>0</v>
      </c>
      <c r="R89" s="416">
        <f t="shared" si="32"/>
        <v>23085.25925925926</v>
      </c>
      <c r="S89" s="423">
        <f t="shared" si="33"/>
        <v>23085.25925925926</v>
      </c>
      <c r="T89" s="412">
        <v>0</v>
      </c>
      <c r="U89" s="397"/>
    </row>
    <row r="90" spans="1:21" s="389" customFormat="1" ht="16.5">
      <c r="A90" s="424">
        <v>88</v>
      </c>
      <c r="B90" s="413" t="s">
        <v>696</v>
      </c>
      <c r="C90" s="413">
        <v>1</v>
      </c>
      <c r="D90" s="416">
        <v>19900</v>
      </c>
      <c r="E90" s="413">
        <v>5</v>
      </c>
      <c r="F90" s="413">
        <v>105</v>
      </c>
      <c r="G90" s="413">
        <v>1</v>
      </c>
      <c r="H90" s="411">
        <v>42370</v>
      </c>
      <c r="I90" s="417"/>
      <c r="J90" s="418">
        <v>0</v>
      </c>
      <c r="K90" s="419">
        <f t="shared" si="26"/>
        <v>0</v>
      </c>
      <c r="L90" s="419">
        <f t="shared" si="27"/>
        <v>12</v>
      </c>
      <c r="M90" s="420">
        <f t="shared" si="13"/>
        <v>0</v>
      </c>
      <c r="N90" s="420">
        <f t="shared" si="28"/>
        <v>0</v>
      </c>
      <c r="O90" s="421">
        <f t="shared" si="29"/>
        <v>1</v>
      </c>
      <c r="P90" s="421">
        <f t="shared" si="30"/>
        <v>1</v>
      </c>
      <c r="Q90" s="422">
        <f t="shared" si="31"/>
        <v>0</v>
      </c>
      <c r="R90" s="416">
        <f t="shared" si="32"/>
        <v>3980</v>
      </c>
      <c r="S90" s="423">
        <f t="shared" si="33"/>
        <v>3980</v>
      </c>
      <c r="T90" s="412">
        <v>0</v>
      </c>
      <c r="U90" s="397"/>
    </row>
    <row r="91" spans="1:21" s="389" customFormat="1" ht="16.5">
      <c r="A91" s="424">
        <v>89</v>
      </c>
      <c r="B91" s="413" t="s">
        <v>704</v>
      </c>
      <c r="C91" s="413">
        <v>1</v>
      </c>
      <c r="D91" s="416">
        <v>19900</v>
      </c>
      <c r="E91" s="413">
        <v>5</v>
      </c>
      <c r="F91" s="413">
        <v>105</v>
      </c>
      <c r="G91" s="413">
        <v>1</v>
      </c>
      <c r="H91" s="411">
        <v>42370</v>
      </c>
      <c r="I91" s="417"/>
      <c r="J91" s="418">
        <v>0</v>
      </c>
      <c r="K91" s="419">
        <f t="shared" si="26"/>
        <v>0</v>
      </c>
      <c r="L91" s="419">
        <f t="shared" si="27"/>
        <v>12</v>
      </c>
      <c r="M91" s="420">
        <f t="shared" si="13"/>
        <v>0</v>
      </c>
      <c r="N91" s="420">
        <f t="shared" si="28"/>
        <v>0</v>
      </c>
      <c r="O91" s="421">
        <f t="shared" si="29"/>
        <v>1</v>
      </c>
      <c r="P91" s="421">
        <f t="shared" si="30"/>
        <v>1</v>
      </c>
      <c r="Q91" s="422">
        <f t="shared" si="31"/>
        <v>0</v>
      </c>
      <c r="R91" s="416">
        <f t="shared" si="32"/>
        <v>3980</v>
      </c>
      <c r="S91" s="423">
        <f t="shared" si="33"/>
        <v>3980</v>
      </c>
      <c r="T91" s="412">
        <v>0</v>
      </c>
      <c r="U91" s="397"/>
    </row>
    <row r="92" spans="1:21" s="389" customFormat="1" ht="16.5">
      <c r="A92" s="424">
        <v>90</v>
      </c>
      <c r="B92" s="413" t="s">
        <v>697</v>
      </c>
      <c r="C92" s="413">
        <v>1</v>
      </c>
      <c r="D92" s="416">
        <v>199920</v>
      </c>
      <c r="E92" s="413">
        <v>5</v>
      </c>
      <c r="F92" s="413">
        <v>105</v>
      </c>
      <c r="G92" s="413">
        <v>11</v>
      </c>
      <c r="H92" s="411">
        <v>42675</v>
      </c>
      <c r="I92" s="417"/>
      <c r="J92" s="418">
        <v>0</v>
      </c>
      <c r="K92" s="419">
        <f t="shared" si="26"/>
        <v>0</v>
      </c>
      <c r="L92" s="419">
        <f t="shared" si="27"/>
        <v>2</v>
      </c>
      <c r="M92" s="420">
        <f t="shared" si="13"/>
        <v>0</v>
      </c>
      <c r="N92" s="420">
        <f t="shared" si="28"/>
        <v>0</v>
      </c>
      <c r="O92" s="421">
        <f t="shared" si="29"/>
        <v>0.16666666666666666</v>
      </c>
      <c r="P92" s="421">
        <f t="shared" si="30"/>
        <v>0.16666666666666666</v>
      </c>
      <c r="Q92" s="422">
        <f t="shared" si="31"/>
        <v>0</v>
      </c>
      <c r="R92" s="416">
        <f t="shared" si="32"/>
        <v>6664</v>
      </c>
      <c r="S92" s="423">
        <f t="shared" si="33"/>
        <v>6664</v>
      </c>
      <c r="T92" s="412">
        <v>0</v>
      </c>
      <c r="U92" s="397"/>
    </row>
    <row r="93" spans="1:21" s="389" customFormat="1" ht="16.5">
      <c r="A93" s="424">
        <v>91</v>
      </c>
      <c r="B93" s="413" t="s">
        <v>698</v>
      </c>
      <c r="C93" s="413">
        <v>1</v>
      </c>
      <c r="D93" s="416">
        <v>78000</v>
      </c>
      <c r="E93" s="413">
        <v>5</v>
      </c>
      <c r="F93" s="413">
        <v>105</v>
      </c>
      <c r="G93" s="413">
        <v>11</v>
      </c>
      <c r="H93" s="411">
        <v>42675</v>
      </c>
      <c r="I93" s="417"/>
      <c r="J93" s="418">
        <v>0</v>
      </c>
      <c r="K93" s="419">
        <f t="shared" si="26"/>
        <v>0</v>
      </c>
      <c r="L93" s="419">
        <f t="shared" si="27"/>
        <v>2</v>
      </c>
      <c r="M93" s="420">
        <f t="shared" si="13"/>
        <v>0</v>
      </c>
      <c r="N93" s="420">
        <f t="shared" si="28"/>
        <v>0</v>
      </c>
      <c r="O93" s="421">
        <f t="shared" si="29"/>
        <v>0.16666666666666666</v>
      </c>
      <c r="P93" s="421">
        <f t="shared" si="30"/>
        <v>0.16666666666666666</v>
      </c>
      <c r="Q93" s="422">
        <f t="shared" si="31"/>
        <v>0</v>
      </c>
      <c r="R93" s="416">
        <f t="shared" si="32"/>
        <v>2600</v>
      </c>
      <c r="S93" s="423">
        <f t="shared" si="33"/>
        <v>2600</v>
      </c>
      <c r="T93" s="412">
        <v>0</v>
      </c>
      <c r="U93" s="397"/>
    </row>
    <row r="94" spans="1:21" s="389" customFormat="1" ht="16.5">
      <c r="A94" s="424">
        <v>92</v>
      </c>
      <c r="B94" s="413" t="s">
        <v>699</v>
      </c>
      <c r="C94" s="413">
        <v>1</v>
      </c>
      <c r="D94" s="416">
        <v>29400</v>
      </c>
      <c r="E94" s="413">
        <v>5</v>
      </c>
      <c r="F94" s="413">
        <v>105</v>
      </c>
      <c r="G94" s="413">
        <v>1</v>
      </c>
      <c r="H94" s="411">
        <v>42370</v>
      </c>
      <c r="I94" s="417"/>
      <c r="J94" s="418">
        <v>0</v>
      </c>
      <c r="K94" s="419">
        <f t="shared" si="26"/>
        <v>0</v>
      </c>
      <c r="L94" s="419">
        <f t="shared" si="27"/>
        <v>12</v>
      </c>
      <c r="M94" s="420">
        <f t="shared" si="13"/>
        <v>0</v>
      </c>
      <c r="N94" s="420">
        <f t="shared" si="28"/>
        <v>0</v>
      </c>
      <c r="O94" s="421">
        <f t="shared" si="29"/>
        <v>1</v>
      </c>
      <c r="P94" s="421">
        <f t="shared" si="30"/>
        <v>1</v>
      </c>
      <c r="Q94" s="422">
        <f t="shared" si="31"/>
        <v>0</v>
      </c>
      <c r="R94" s="416">
        <f t="shared" si="32"/>
        <v>5880</v>
      </c>
      <c r="S94" s="423">
        <f t="shared" si="33"/>
        <v>5880</v>
      </c>
      <c r="T94" s="412">
        <v>0</v>
      </c>
      <c r="U94" s="397"/>
    </row>
    <row r="95" spans="1:21" s="9" customFormat="1" ht="17.25" thickBot="1">
      <c r="A95" s="920" t="s">
        <v>523</v>
      </c>
      <c r="B95" s="921"/>
      <c r="C95" s="88"/>
      <c r="D95" s="89">
        <f>SUM(D96:D128)</f>
        <v>1440845</v>
      </c>
      <c r="E95" s="88"/>
      <c r="F95" s="88"/>
      <c r="G95" s="88"/>
      <c r="H95" s="90"/>
      <c r="I95" s="91"/>
      <c r="J95" s="91"/>
      <c r="K95" s="91"/>
      <c r="L95" s="91"/>
      <c r="M95" s="92"/>
      <c r="N95" s="92"/>
      <c r="O95" s="93"/>
      <c r="P95" s="93"/>
      <c r="Q95" s="89">
        <f>SUM(Q96:Q128)</f>
        <v>1440845</v>
      </c>
      <c r="R95" s="89">
        <f>SUM(R96:R128)</f>
        <v>1440845</v>
      </c>
      <c r="S95" s="94">
        <f>SUM(S96:S128)</f>
        <v>0</v>
      </c>
      <c r="T95" s="94">
        <f>SUM(T96:T128)</f>
        <v>0</v>
      </c>
      <c r="U95" s="111"/>
    </row>
    <row r="96" spans="1:20" s="9" customFormat="1" ht="16.5">
      <c r="A96" s="56">
        <v>1</v>
      </c>
      <c r="B96" s="56" t="s">
        <v>515</v>
      </c>
      <c r="C96" s="56">
        <v>1</v>
      </c>
      <c r="D96" s="57">
        <v>60000</v>
      </c>
      <c r="E96" s="56">
        <v>5</v>
      </c>
      <c r="F96" s="56">
        <v>94</v>
      </c>
      <c r="G96" s="56">
        <v>5</v>
      </c>
      <c r="H96" s="58">
        <v>38486</v>
      </c>
      <c r="I96" s="59">
        <f aca="true" t="shared" si="34" ref="I96:I128">$I$2-F96</f>
        <v>10</v>
      </c>
      <c r="J96" s="59">
        <f aca="true" t="shared" si="35" ref="J96:J128">$J$2-G96+1</f>
        <v>8</v>
      </c>
      <c r="K96" s="59">
        <f aca="true" t="shared" si="36" ref="K96:K128">$K$2-F96</f>
        <v>11</v>
      </c>
      <c r="L96" s="59">
        <f aca="true" t="shared" si="37" ref="L96:L128">$L$2-G96+1</f>
        <v>8</v>
      </c>
      <c r="M96" s="60">
        <f aca="true" t="shared" si="38" ref="M96:M128">I96+J96/12</f>
        <v>10.666666666666666</v>
      </c>
      <c r="N96" s="60">
        <f aca="true" t="shared" si="39" ref="N96:N119">IF(M96&gt;E96,E96,M96)</f>
        <v>5</v>
      </c>
      <c r="O96" s="61">
        <f aca="true" t="shared" si="40" ref="O96:O128">K96+L96/12</f>
        <v>11.666666666666666</v>
      </c>
      <c r="P96" s="61">
        <f aca="true" t="shared" si="41" ref="P96:P128">IF(O96&gt;E96,E96,O96)</f>
        <v>5</v>
      </c>
      <c r="Q96" s="57">
        <f aca="true" t="shared" si="42" ref="Q96:Q119">(D96/E96)*N96</f>
        <v>60000</v>
      </c>
      <c r="R96" s="57">
        <f aca="true" t="shared" si="43" ref="R96:R128">(D96/E96)*P96</f>
        <v>60000</v>
      </c>
      <c r="S96" s="62">
        <f aca="true" t="shared" si="44" ref="S96:S128">R96-Q96</f>
        <v>0</v>
      </c>
      <c r="T96" s="63">
        <f aca="true" t="shared" si="45" ref="T96:T128">D96-Q96</f>
        <v>0</v>
      </c>
    </row>
    <row r="97" spans="1:20" s="9" customFormat="1" ht="16.5">
      <c r="A97" s="64">
        <v>2</v>
      </c>
      <c r="B97" s="64" t="s">
        <v>515</v>
      </c>
      <c r="C97" s="64">
        <v>1</v>
      </c>
      <c r="D97" s="65">
        <v>60000</v>
      </c>
      <c r="E97" s="64">
        <v>5</v>
      </c>
      <c r="F97" s="64">
        <v>94</v>
      </c>
      <c r="G97" s="64">
        <v>5</v>
      </c>
      <c r="H97" s="66">
        <v>38486</v>
      </c>
      <c r="I97" s="67">
        <f t="shared" si="34"/>
        <v>10</v>
      </c>
      <c r="J97" s="59">
        <f t="shared" si="35"/>
        <v>8</v>
      </c>
      <c r="K97" s="67">
        <f t="shared" si="36"/>
        <v>11</v>
      </c>
      <c r="L97" s="59">
        <f t="shared" si="37"/>
        <v>8</v>
      </c>
      <c r="M97" s="68">
        <f t="shared" si="38"/>
        <v>10.666666666666666</v>
      </c>
      <c r="N97" s="68">
        <f t="shared" si="39"/>
        <v>5</v>
      </c>
      <c r="O97" s="69">
        <f t="shared" si="40"/>
        <v>11.666666666666666</v>
      </c>
      <c r="P97" s="69">
        <f t="shared" si="41"/>
        <v>5</v>
      </c>
      <c r="Q97" s="65">
        <f t="shared" si="42"/>
        <v>60000</v>
      </c>
      <c r="R97" s="65">
        <f t="shared" si="43"/>
        <v>60000</v>
      </c>
      <c r="S97" s="70">
        <f t="shared" si="44"/>
        <v>0</v>
      </c>
      <c r="T97" s="71">
        <f t="shared" si="45"/>
        <v>0</v>
      </c>
    </row>
    <row r="98" spans="1:20" s="9" customFormat="1" ht="16.5">
      <c r="A98" s="56">
        <v>3</v>
      </c>
      <c r="B98" s="64" t="s">
        <v>524</v>
      </c>
      <c r="C98" s="64">
        <v>1</v>
      </c>
      <c r="D98" s="65">
        <v>120000</v>
      </c>
      <c r="E98" s="64">
        <v>5</v>
      </c>
      <c r="F98" s="64">
        <v>94</v>
      </c>
      <c r="G98" s="64">
        <v>6</v>
      </c>
      <c r="H98" s="66">
        <v>38505</v>
      </c>
      <c r="I98" s="67">
        <f t="shared" si="34"/>
        <v>10</v>
      </c>
      <c r="J98" s="59">
        <f t="shared" si="35"/>
        <v>7</v>
      </c>
      <c r="K98" s="67">
        <f t="shared" si="36"/>
        <v>11</v>
      </c>
      <c r="L98" s="59">
        <f t="shared" si="37"/>
        <v>7</v>
      </c>
      <c r="M98" s="68">
        <f t="shared" si="38"/>
        <v>10.583333333333334</v>
      </c>
      <c r="N98" s="68">
        <f t="shared" si="39"/>
        <v>5</v>
      </c>
      <c r="O98" s="69">
        <f t="shared" si="40"/>
        <v>11.583333333333334</v>
      </c>
      <c r="P98" s="69">
        <f t="shared" si="41"/>
        <v>5</v>
      </c>
      <c r="Q98" s="65">
        <f t="shared" si="42"/>
        <v>120000</v>
      </c>
      <c r="R98" s="65">
        <f t="shared" si="43"/>
        <v>120000</v>
      </c>
      <c r="S98" s="70">
        <f t="shared" si="44"/>
        <v>0</v>
      </c>
      <c r="T98" s="71">
        <f t="shared" si="45"/>
        <v>0</v>
      </c>
    </row>
    <row r="99" spans="1:20" s="9" customFormat="1" ht="16.5">
      <c r="A99" s="64">
        <v>4</v>
      </c>
      <c r="B99" s="64" t="s">
        <v>525</v>
      </c>
      <c r="C99" s="64">
        <v>1</v>
      </c>
      <c r="D99" s="65">
        <v>36000</v>
      </c>
      <c r="E99" s="64">
        <v>8</v>
      </c>
      <c r="F99" s="64">
        <v>94</v>
      </c>
      <c r="G99" s="64">
        <v>4</v>
      </c>
      <c r="H99" s="66">
        <v>38461</v>
      </c>
      <c r="I99" s="67">
        <f t="shared" si="34"/>
        <v>10</v>
      </c>
      <c r="J99" s="59">
        <f t="shared" si="35"/>
        <v>9</v>
      </c>
      <c r="K99" s="67">
        <f t="shared" si="36"/>
        <v>11</v>
      </c>
      <c r="L99" s="59">
        <f t="shared" si="37"/>
        <v>9</v>
      </c>
      <c r="M99" s="68">
        <f t="shared" si="38"/>
        <v>10.75</v>
      </c>
      <c r="N99" s="68">
        <f t="shared" si="39"/>
        <v>8</v>
      </c>
      <c r="O99" s="69">
        <f t="shared" si="40"/>
        <v>11.75</v>
      </c>
      <c r="P99" s="69">
        <f t="shared" si="41"/>
        <v>8</v>
      </c>
      <c r="Q99" s="65">
        <f t="shared" si="42"/>
        <v>36000</v>
      </c>
      <c r="R99" s="65">
        <f t="shared" si="43"/>
        <v>36000</v>
      </c>
      <c r="S99" s="70">
        <f t="shared" si="44"/>
        <v>0</v>
      </c>
      <c r="T99" s="71">
        <f t="shared" si="45"/>
        <v>0</v>
      </c>
    </row>
    <row r="100" spans="1:20" s="9" customFormat="1" ht="16.5">
      <c r="A100" s="56">
        <v>5</v>
      </c>
      <c r="B100" s="64" t="s">
        <v>525</v>
      </c>
      <c r="C100" s="64">
        <v>1</v>
      </c>
      <c r="D100" s="65">
        <v>36000</v>
      </c>
      <c r="E100" s="64">
        <v>8</v>
      </c>
      <c r="F100" s="64">
        <v>94</v>
      </c>
      <c r="G100" s="64">
        <v>6</v>
      </c>
      <c r="H100" s="66">
        <v>38513</v>
      </c>
      <c r="I100" s="67">
        <f t="shared" si="34"/>
        <v>10</v>
      </c>
      <c r="J100" s="59">
        <f t="shared" si="35"/>
        <v>7</v>
      </c>
      <c r="K100" s="67">
        <f t="shared" si="36"/>
        <v>11</v>
      </c>
      <c r="L100" s="59">
        <f t="shared" si="37"/>
        <v>7</v>
      </c>
      <c r="M100" s="68">
        <f t="shared" si="38"/>
        <v>10.583333333333334</v>
      </c>
      <c r="N100" s="68">
        <f t="shared" si="39"/>
        <v>8</v>
      </c>
      <c r="O100" s="69">
        <f t="shared" si="40"/>
        <v>11.583333333333334</v>
      </c>
      <c r="P100" s="69">
        <f t="shared" si="41"/>
        <v>8</v>
      </c>
      <c r="Q100" s="65">
        <f t="shared" si="42"/>
        <v>36000</v>
      </c>
      <c r="R100" s="65">
        <f t="shared" si="43"/>
        <v>36000</v>
      </c>
      <c r="S100" s="70">
        <f t="shared" si="44"/>
        <v>0</v>
      </c>
      <c r="T100" s="71">
        <f t="shared" si="45"/>
        <v>0</v>
      </c>
    </row>
    <row r="101" spans="1:20" s="9" customFormat="1" ht="16.5">
      <c r="A101" s="64">
        <v>6</v>
      </c>
      <c r="B101" s="64" t="s">
        <v>525</v>
      </c>
      <c r="C101" s="64">
        <v>1</v>
      </c>
      <c r="D101" s="65">
        <v>30000</v>
      </c>
      <c r="E101" s="64">
        <v>8</v>
      </c>
      <c r="F101" s="64">
        <v>94</v>
      </c>
      <c r="G101" s="64">
        <v>6</v>
      </c>
      <c r="H101" s="66">
        <v>38505</v>
      </c>
      <c r="I101" s="67">
        <f t="shared" si="34"/>
        <v>10</v>
      </c>
      <c r="J101" s="59">
        <f t="shared" si="35"/>
        <v>7</v>
      </c>
      <c r="K101" s="67">
        <f t="shared" si="36"/>
        <v>11</v>
      </c>
      <c r="L101" s="59">
        <f t="shared" si="37"/>
        <v>7</v>
      </c>
      <c r="M101" s="68">
        <f t="shared" si="38"/>
        <v>10.583333333333334</v>
      </c>
      <c r="N101" s="68">
        <f t="shared" si="39"/>
        <v>8</v>
      </c>
      <c r="O101" s="69">
        <f t="shared" si="40"/>
        <v>11.583333333333334</v>
      </c>
      <c r="P101" s="69">
        <f t="shared" si="41"/>
        <v>8</v>
      </c>
      <c r="Q101" s="65">
        <f t="shared" si="42"/>
        <v>30000</v>
      </c>
      <c r="R101" s="65">
        <f t="shared" si="43"/>
        <v>30000</v>
      </c>
      <c r="S101" s="70">
        <f t="shared" si="44"/>
        <v>0</v>
      </c>
      <c r="T101" s="71">
        <f t="shared" si="45"/>
        <v>0</v>
      </c>
    </row>
    <row r="102" spans="1:20" s="9" customFormat="1" ht="16.5">
      <c r="A102" s="56">
        <v>7</v>
      </c>
      <c r="B102" s="64" t="s">
        <v>525</v>
      </c>
      <c r="C102" s="64">
        <v>1</v>
      </c>
      <c r="D102" s="65">
        <v>30000</v>
      </c>
      <c r="E102" s="64">
        <v>8</v>
      </c>
      <c r="F102" s="64">
        <v>94</v>
      </c>
      <c r="G102" s="64">
        <v>6</v>
      </c>
      <c r="H102" s="66">
        <v>38505</v>
      </c>
      <c r="I102" s="67">
        <f t="shared" si="34"/>
        <v>10</v>
      </c>
      <c r="J102" s="59">
        <f t="shared" si="35"/>
        <v>7</v>
      </c>
      <c r="K102" s="67">
        <f t="shared" si="36"/>
        <v>11</v>
      </c>
      <c r="L102" s="59">
        <f t="shared" si="37"/>
        <v>7</v>
      </c>
      <c r="M102" s="68">
        <f t="shared" si="38"/>
        <v>10.583333333333334</v>
      </c>
      <c r="N102" s="68">
        <f t="shared" si="39"/>
        <v>8</v>
      </c>
      <c r="O102" s="69">
        <f t="shared" si="40"/>
        <v>11.583333333333334</v>
      </c>
      <c r="P102" s="69">
        <f t="shared" si="41"/>
        <v>8</v>
      </c>
      <c r="Q102" s="65">
        <f t="shared" si="42"/>
        <v>30000</v>
      </c>
      <c r="R102" s="65">
        <f t="shared" si="43"/>
        <v>30000</v>
      </c>
      <c r="S102" s="70">
        <f t="shared" si="44"/>
        <v>0</v>
      </c>
      <c r="T102" s="71">
        <f t="shared" si="45"/>
        <v>0</v>
      </c>
    </row>
    <row r="103" spans="1:20" s="9" customFormat="1" ht="16.5">
      <c r="A103" s="64">
        <v>8</v>
      </c>
      <c r="B103" s="64" t="s">
        <v>525</v>
      </c>
      <c r="C103" s="64">
        <v>1</v>
      </c>
      <c r="D103" s="65">
        <v>160000</v>
      </c>
      <c r="E103" s="64">
        <v>8</v>
      </c>
      <c r="F103" s="64">
        <v>94</v>
      </c>
      <c r="G103" s="64">
        <v>6</v>
      </c>
      <c r="H103" s="66">
        <v>38505</v>
      </c>
      <c r="I103" s="67">
        <f t="shared" si="34"/>
        <v>10</v>
      </c>
      <c r="J103" s="59">
        <f t="shared" si="35"/>
        <v>7</v>
      </c>
      <c r="K103" s="67">
        <f t="shared" si="36"/>
        <v>11</v>
      </c>
      <c r="L103" s="59">
        <f t="shared" si="37"/>
        <v>7</v>
      </c>
      <c r="M103" s="68">
        <f t="shared" si="38"/>
        <v>10.583333333333334</v>
      </c>
      <c r="N103" s="68">
        <f t="shared" si="39"/>
        <v>8</v>
      </c>
      <c r="O103" s="69">
        <f t="shared" si="40"/>
        <v>11.583333333333334</v>
      </c>
      <c r="P103" s="69">
        <f t="shared" si="41"/>
        <v>8</v>
      </c>
      <c r="Q103" s="65">
        <f t="shared" si="42"/>
        <v>160000</v>
      </c>
      <c r="R103" s="65">
        <f t="shared" si="43"/>
        <v>160000</v>
      </c>
      <c r="S103" s="70">
        <f t="shared" si="44"/>
        <v>0</v>
      </c>
      <c r="T103" s="71">
        <f t="shared" si="45"/>
        <v>0</v>
      </c>
    </row>
    <row r="104" spans="1:20" s="9" customFormat="1" ht="16.5">
      <c r="A104" s="56">
        <v>9</v>
      </c>
      <c r="B104" s="64" t="s">
        <v>526</v>
      </c>
      <c r="C104" s="64">
        <v>1</v>
      </c>
      <c r="D104" s="65">
        <v>33900</v>
      </c>
      <c r="E104" s="64">
        <v>5</v>
      </c>
      <c r="F104" s="64">
        <v>94</v>
      </c>
      <c r="G104" s="64">
        <v>6</v>
      </c>
      <c r="H104" s="66">
        <v>38513</v>
      </c>
      <c r="I104" s="67">
        <f t="shared" si="34"/>
        <v>10</v>
      </c>
      <c r="J104" s="59">
        <f t="shared" si="35"/>
        <v>7</v>
      </c>
      <c r="K104" s="67">
        <f t="shared" si="36"/>
        <v>11</v>
      </c>
      <c r="L104" s="59">
        <f t="shared" si="37"/>
        <v>7</v>
      </c>
      <c r="M104" s="68">
        <f t="shared" si="38"/>
        <v>10.583333333333334</v>
      </c>
      <c r="N104" s="68">
        <f t="shared" si="39"/>
        <v>5</v>
      </c>
      <c r="O104" s="69">
        <f t="shared" si="40"/>
        <v>11.583333333333334</v>
      </c>
      <c r="P104" s="69">
        <f t="shared" si="41"/>
        <v>5</v>
      </c>
      <c r="Q104" s="65">
        <f t="shared" si="42"/>
        <v>33900</v>
      </c>
      <c r="R104" s="65">
        <f t="shared" si="43"/>
        <v>33900</v>
      </c>
      <c r="S104" s="70">
        <f t="shared" si="44"/>
        <v>0</v>
      </c>
      <c r="T104" s="71">
        <f t="shared" si="45"/>
        <v>0</v>
      </c>
    </row>
    <row r="105" spans="1:20" s="9" customFormat="1" ht="16.5">
      <c r="A105" s="64">
        <v>10</v>
      </c>
      <c r="B105" s="64" t="s">
        <v>521</v>
      </c>
      <c r="C105" s="64">
        <v>1</v>
      </c>
      <c r="D105" s="65">
        <v>17000</v>
      </c>
      <c r="E105" s="64">
        <v>5</v>
      </c>
      <c r="F105" s="64">
        <v>90</v>
      </c>
      <c r="G105" s="64">
        <v>12</v>
      </c>
      <c r="H105" s="66">
        <v>37256</v>
      </c>
      <c r="I105" s="67">
        <f t="shared" si="34"/>
        <v>14</v>
      </c>
      <c r="J105" s="59">
        <f t="shared" si="35"/>
        <v>1</v>
      </c>
      <c r="K105" s="67">
        <f t="shared" si="36"/>
        <v>15</v>
      </c>
      <c r="L105" s="59">
        <f t="shared" si="37"/>
        <v>1</v>
      </c>
      <c r="M105" s="68">
        <f t="shared" si="38"/>
        <v>14.083333333333334</v>
      </c>
      <c r="N105" s="68">
        <f t="shared" si="39"/>
        <v>5</v>
      </c>
      <c r="O105" s="69">
        <f t="shared" si="40"/>
        <v>15.083333333333334</v>
      </c>
      <c r="P105" s="69">
        <f t="shared" si="41"/>
        <v>5</v>
      </c>
      <c r="Q105" s="65">
        <f t="shared" si="42"/>
        <v>17000</v>
      </c>
      <c r="R105" s="65">
        <f t="shared" si="43"/>
        <v>17000</v>
      </c>
      <c r="S105" s="70">
        <f t="shared" si="44"/>
        <v>0</v>
      </c>
      <c r="T105" s="71">
        <f t="shared" si="45"/>
        <v>0</v>
      </c>
    </row>
    <row r="106" spans="1:20" s="9" customFormat="1" ht="16.5">
      <c r="A106" s="56">
        <v>11</v>
      </c>
      <c r="B106" s="64" t="s">
        <v>527</v>
      </c>
      <c r="C106" s="64">
        <v>1</v>
      </c>
      <c r="D106" s="65">
        <v>30000</v>
      </c>
      <c r="E106" s="64">
        <v>5</v>
      </c>
      <c r="F106" s="64">
        <v>94</v>
      </c>
      <c r="G106" s="64">
        <v>6</v>
      </c>
      <c r="H106" s="66">
        <v>38505</v>
      </c>
      <c r="I106" s="67">
        <f t="shared" si="34"/>
        <v>10</v>
      </c>
      <c r="J106" s="59">
        <f t="shared" si="35"/>
        <v>7</v>
      </c>
      <c r="K106" s="67">
        <f t="shared" si="36"/>
        <v>11</v>
      </c>
      <c r="L106" s="59">
        <f t="shared" si="37"/>
        <v>7</v>
      </c>
      <c r="M106" s="68">
        <f t="shared" si="38"/>
        <v>10.583333333333334</v>
      </c>
      <c r="N106" s="68">
        <f t="shared" si="39"/>
        <v>5</v>
      </c>
      <c r="O106" s="69">
        <f t="shared" si="40"/>
        <v>11.583333333333334</v>
      </c>
      <c r="P106" s="69">
        <f t="shared" si="41"/>
        <v>5</v>
      </c>
      <c r="Q106" s="65">
        <f t="shared" si="42"/>
        <v>30000</v>
      </c>
      <c r="R106" s="65">
        <f t="shared" si="43"/>
        <v>30000</v>
      </c>
      <c r="S106" s="70">
        <f t="shared" si="44"/>
        <v>0</v>
      </c>
      <c r="T106" s="71">
        <f t="shared" si="45"/>
        <v>0</v>
      </c>
    </row>
    <row r="107" spans="1:20" s="9" customFormat="1" ht="16.5">
      <c r="A107" s="64">
        <v>12</v>
      </c>
      <c r="B107" s="64" t="s">
        <v>528</v>
      </c>
      <c r="C107" s="64">
        <v>1</v>
      </c>
      <c r="D107" s="65">
        <v>35000</v>
      </c>
      <c r="E107" s="64">
        <v>8</v>
      </c>
      <c r="F107" s="64">
        <v>94</v>
      </c>
      <c r="G107" s="64">
        <v>5</v>
      </c>
      <c r="H107" s="66">
        <v>38503</v>
      </c>
      <c r="I107" s="67">
        <f t="shared" si="34"/>
        <v>10</v>
      </c>
      <c r="J107" s="59">
        <f t="shared" si="35"/>
        <v>8</v>
      </c>
      <c r="K107" s="67">
        <f t="shared" si="36"/>
        <v>11</v>
      </c>
      <c r="L107" s="59">
        <f t="shared" si="37"/>
        <v>8</v>
      </c>
      <c r="M107" s="68">
        <f t="shared" si="38"/>
        <v>10.666666666666666</v>
      </c>
      <c r="N107" s="68">
        <f t="shared" si="39"/>
        <v>8</v>
      </c>
      <c r="O107" s="69">
        <f t="shared" si="40"/>
        <v>11.666666666666666</v>
      </c>
      <c r="P107" s="69">
        <f t="shared" si="41"/>
        <v>8</v>
      </c>
      <c r="Q107" s="65">
        <f t="shared" si="42"/>
        <v>35000</v>
      </c>
      <c r="R107" s="65">
        <f t="shared" si="43"/>
        <v>35000</v>
      </c>
      <c r="S107" s="70">
        <f t="shared" si="44"/>
        <v>0</v>
      </c>
      <c r="T107" s="71">
        <f t="shared" si="45"/>
        <v>0</v>
      </c>
    </row>
    <row r="108" spans="1:20" s="9" customFormat="1" ht="16.5">
      <c r="A108" s="56">
        <v>13</v>
      </c>
      <c r="B108" s="64" t="s">
        <v>529</v>
      </c>
      <c r="C108" s="64">
        <v>1</v>
      </c>
      <c r="D108" s="65">
        <v>45000</v>
      </c>
      <c r="E108" s="64">
        <v>5</v>
      </c>
      <c r="F108" s="64">
        <v>94</v>
      </c>
      <c r="G108" s="64">
        <v>6</v>
      </c>
      <c r="H108" s="66">
        <v>38505</v>
      </c>
      <c r="I108" s="67">
        <f t="shared" si="34"/>
        <v>10</v>
      </c>
      <c r="J108" s="59">
        <f t="shared" si="35"/>
        <v>7</v>
      </c>
      <c r="K108" s="67">
        <f t="shared" si="36"/>
        <v>11</v>
      </c>
      <c r="L108" s="59">
        <f t="shared" si="37"/>
        <v>7</v>
      </c>
      <c r="M108" s="68">
        <f t="shared" si="38"/>
        <v>10.583333333333334</v>
      </c>
      <c r="N108" s="68">
        <f t="shared" si="39"/>
        <v>5</v>
      </c>
      <c r="O108" s="69">
        <f t="shared" si="40"/>
        <v>11.583333333333334</v>
      </c>
      <c r="P108" s="69">
        <f t="shared" si="41"/>
        <v>5</v>
      </c>
      <c r="Q108" s="65">
        <f t="shared" si="42"/>
        <v>45000</v>
      </c>
      <c r="R108" s="65">
        <f t="shared" si="43"/>
        <v>45000</v>
      </c>
      <c r="S108" s="70">
        <f t="shared" si="44"/>
        <v>0</v>
      </c>
      <c r="T108" s="71">
        <f t="shared" si="45"/>
        <v>0</v>
      </c>
    </row>
    <row r="109" spans="1:20" s="9" customFormat="1" ht="16.5">
      <c r="A109" s="64">
        <v>14</v>
      </c>
      <c r="B109" s="64" t="s">
        <v>530</v>
      </c>
      <c r="C109" s="64">
        <v>1</v>
      </c>
      <c r="D109" s="65">
        <v>10000</v>
      </c>
      <c r="E109" s="64">
        <v>8</v>
      </c>
      <c r="F109" s="64">
        <v>94</v>
      </c>
      <c r="G109" s="64">
        <v>6</v>
      </c>
      <c r="H109" s="66">
        <v>38505</v>
      </c>
      <c r="I109" s="67">
        <f t="shared" si="34"/>
        <v>10</v>
      </c>
      <c r="J109" s="59">
        <f t="shared" si="35"/>
        <v>7</v>
      </c>
      <c r="K109" s="67">
        <f t="shared" si="36"/>
        <v>11</v>
      </c>
      <c r="L109" s="59">
        <f t="shared" si="37"/>
        <v>7</v>
      </c>
      <c r="M109" s="68">
        <f t="shared" si="38"/>
        <v>10.583333333333334</v>
      </c>
      <c r="N109" s="68">
        <f t="shared" si="39"/>
        <v>8</v>
      </c>
      <c r="O109" s="69">
        <f t="shared" si="40"/>
        <v>11.583333333333334</v>
      </c>
      <c r="P109" s="69">
        <f t="shared" si="41"/>
        <v>8</v>
      </c>
      <c r="Q109" s="65">
        <f t="shared" si="42"/>
        <v>10000</v>
      </c>
      <c r="R109" s="65">
        <f t="shared" si="43"/>
        <v>10000</v>
      </c>
      <c r="S109" s="70">
        <f t="shared" si="44"/>
        <v>0</v>
      </c>
      <c r="T109" s="71">
        <f t="shared" si="45"/>
        <v>0</v>
      </c>
    </row>
    <row r="110" spans="1:20" s="9" customFormat="1" ht="16.5">
      <c r="A110" s="56">
        <v>15</v>
      </c>
      <c r="B110" s="64" t="s">
        <v>530</v>
      </c>
      <c r="C110" s="64">
        <v>1</v>
      </c>
      <c r="D110" s="65">
        <v>11000</v>
      </c>
      <c r="E110" s="64">
        <v>8</v>
      </c>
      <c r="F110" s="64">
        <v>94</v>
      </c>
      <c r="G110" s="64">
        <v>6</v>
      </c>
      <c r="H110" s="66">
        <v>38505</v>
      </c>
      <c r="I110" s="67">
        <f t="shared" si="34"/>
        <v>10</v>
      </c>
      <c r="J110" s="59">
        <f t="shared" si="35"/>
        <v>7</v>
      </c>
      <c r="K110" s="67">
        <f t="shared" si="36"/>
        <v>11</v>
      </c>
      <c r="L110" s="59">
        <f t="shared" si="37"/>
        <v>7</v>
      </c>
      <c r="M110" s="68">
        <f t="shared" si="38"/>
        <v>10.583333333333334</v>
      </c>
      <c r="N110" s="68">
        <f t="shared" si="39"/>
        <v>8</v>
      </c>
      <c r="O110" s="69">
        <f t="shared" si="40"/>
        <v>11.583333333333334</v>
      </c>
      <c r="P110" s="69">
        <f t="shared" si="41"/>
        <v>8</v>
      </c>
      <c r="Q110" s="65">
        <f t="shared" si="42"/>
        <v>11000</v>
      </c>
      <c r="R110" s="65">
        <f t="shared" si="43"/>
        <v>11000</v>
      </c>
      <c r="S110" s="70">
        <f t="shared" si="44"/>
        <v>0</v>
      </c>
      <c r="T110" s="71">
        <f t="shared" si="45"/>
        <v>0</v>
      </c>
    </row>
    <row r="111" spans="1:20" s="9" customFormat="1" ht="16.5">
      <c r="A111" s="64">
        <v>16</v>
      </c>
      <c r="B111" s="64" t="s">
        <v>530</v>
      </c>
      <c r="C111" s="64">
        <v>1</v>
      </c>
      <c r="D111" s="65">
        <v>10000</v>
      </c>
      <c r="E111" s="64">
        <v>8</v>
      </c>
      <c r="F111" s="64">
        <v>94</v>
      </c>
      <c r="G111" s="64">
        <v>6</v>
      </c>
      <c r="H111" s="66">
        <v>38505</v>
      </c>
      <c r="I111" s="67">
        <f t="shared" si="34"/>
        <v>10</v>
      </c>
      <c r="J111" s="59">
        <f t="shared" si="35"/>
        <v>7</v>
      </c>
      <c r="K111" s="67">
        <f t="shared" si="36"/>
        <v>11</v>
      </c>
      <c r="L111" s="59">
        <f t="shared" si="37"/>
        <v>7</v>
      </c>
      <c r="M111" s="68">
        <f t="shared" si="38"/>
        <v>10.583333333333334</v>
      </c>
      <c r="N111" s="68">
        <f t="shared" si="39"/>
        <v>8</v>
      </c>
      <c r="O111" s="69">
        <f t="shared" si="40"/>
        <v>11.583333333333334</v>
      </c>
      <c r="P111" s="69">
        <f t="shared" si="41"/>
        <v>8</v>
      </c>
      <c r="Q111" s="65">
        <f t="shared" si="42"/>
        <v>10000</v>
      </c>
      <c r="R111" s="65">
        <f t="shared" si="43"/>
        <v>10000</v>
      </c>
      <c r="S111" s="70">
        <f t="shared" si="44"/>
        <v>0</v>
      </c>
      <c r="T111" s="71">
        <f t="shared" si="45"/>
        <v>0</v>
      </c>
    </row>
    <row r="112" spans="1:20" s="9" customFormat="1" ht="16.5">
      <c r="A112" s="56">
        <v>17</v>
      </c>
      <c r="B112" s="64" t="s">
        <v>531</v>
      </c>
      <c r="C112" s="64">
        <v>1</v>
      </c>
      <c r="D112" s="65">
        <v>25000</v>
      </c>
      <c r="E112" s="64">
        <v>3</v>
      </c>
      <c r="F112" s="64">
        <v>94</v>
      </c>
      <c r="G112" s="64">
        <v>6</v>
      </c>
      <c r="H112" s="66">
        <v>38505</v>
      </c>
      <c r="I112" s="67">
        <f t="shared" si="34"/>
        <v>10</v>
      </c>
      <c r="J112" s="59">
        <f t="shared" si="35"/>
        <v>7</v>
      </c>
      <c r="K112" s="67">
        <f t="shared" si="36"/>
        <v>11</v>
      </c>
      <c r="L112" s="59">
        <f t="shared" si="37"/>
        <v>7</v>
      </c>
      <c r="M112" s="68">
        <f t="shared" si="38"/>
        <v>10.583333333333334</v>
      </c>
      <c r="N112" s="68">
        <f t="shared" si="39"/>
        <v>3</v>
      </c>
      <c r="O112" s="69">
        <f t="shared" si="40"/>
        <v>11.583333333333334</v>
      </c>
      <c r="P112" s="69">
        <f t="shared" si="41"/>
        <v>3</v>
      </c>
      <c r="Q112" s="65">
        <f t="shared" si="42"/>
        <v>25000</v>
      </c>
      <c r="R112" s="65">
        <f t="shared" si="43"/>
        <v>25000</v>
      </c>
      <c r="S112" s="70">
        <f t="shared" si="44"/>
        <v>0</v>
      </c>
      <c r="T112" s="71">
        <f t="shared" si="45"/>
        <v>0</v>
      </c>
    </row>
    <row r="113" spans="1:20" s="9" customFormat="1" ht="16.5">
      <c r="A113" s="64">
        <v>18</v>
      </c>
      <c r="B113" s="64" t="s">
        <v>531</v>
      </c>
      <c r="C113" s="64">
        <v>1</v>
      </c>
      <c r="D113" s="65">
        <v>10000</v>
      </c>
      <c r="E113" s="64">
        <v>3</v>
      </c>
      <c r="F113" s="64">
        <v>94</v>
      </c>
      <c r="G113" s="64">
        <v>6</v>
      </c>
      <c r="H113" s="66">
        <v>38505</v>
      </c>
      <c r="I113" s="67">
        <f t="shared" si="34"/>
        <v>10</v>
      </c>
      <c r="J113" s="59">
        <f t="shared" si="35"/>
        <v>7</v>
      </c>
      <c r="K113" s="67">
        <f t="shared" si="36"/>
        <v>11</v>
      </c>
      <c r="L113" s="59">
        <f t="shared" si="37"/>
        <v>7</v>
      </c>
      <c r="M113" s="68">
        <f t="shared" si="38"/>
        <v>10.583333333333334</v>
      </c>
      <c r="N113" s="68">
        <f t="shared" si="39"/>
        <v>3</v>
      </c>
      <c r="O113" s="69">
        <f t="shared" si="40"/>
        <v>11.583333333333334</v>
      </c>
      <c r="P113" s="69">
        <f t="shared" si="41"/>
        <v>3</v>
      </c>
      <c r="Q113" s="65">
        <f t="shared" si="42"/>
        <v>10000</v>
      </c>
      <c r="R113" s="65">
        <f t="shared" si="43"/>
        <v>10000</v>
      </c>
      <c r="S113" s="70">
        <f t="shared" si="44"/>
        <v>0</v>
      </c>
      <c r="T113" s="71">
        <f t="shared" si="45"/>
        <v>0</v>
      </c>
    </row>
    <row r="114" spans="1:20" s="9" customFormat="1" ht="16.5">
      <c r="A114" s="56">
        <v>19</v>
      </c>
      <c r="B114" s="64" t="s">
        <v>531</v>
      </c>
      <c r="C114" s="64">
        <v>1</v>
      </c>
      <c r="D114" s="65">
        <v>90000</v>
      </c>
      <c r="E114" s="64">
        <v>3</v>
      </c>
      <c r="F114" s="64">
        <v>94</v>
      </c>
      <c r="G114" s="64">
        <v>6</v>
      </c>
      <c r="H114" s="66">
        <v>38505</v>
      </c>
      <c r="I114" s="67">
        <f t="shared" si="34"/>
        <v>10</v>
      </c>
      <c r="J114" s="59">
        <f t="shared" si="35"/>
        <v>7</v>
      </c>
      <c r="K114" s="67">
        <f t="shared" si="36"/>
        <v>11</v>
      </c>
      <c r="L114" s="59">
        <f t="shared" si="37"/>
        <v>7</v>
      </c>
      <c r="M114" s="68">
        <f t="shared" si="38"/>
        <v>10.583333333333334</v>
      </c>
      <c r="N114" s="68">
        <f t="shared" si="39"/>
        <v>3</v>
      </c>
      <c r="O114" s="69">
        <f t="shared" si="40"/>
        <v>11.583333333333334</v>
      </c>
      <c r="P114" s="69">
        <f t="shared" si="41"/>
        <v>3</v>
      </c>
      <c r="Q114" s="65">
        <f t="shared" si="42"/>
        <v>90000</v>
      </c>
      <c r="R114" s="65">
        <f t="shared" si="43"/>
        <v>90000</v>
      </c>
      <c r="S114" s="70">
        <f t="shared" si="44"/>
        <v>0</v>
      </c>
      <c r="T114" s="71">
        <f t="shared" si="45"/>
        <v>0</v>
      </c>
    </row>
    <row r="115" spans="1:20" s="9" customFormat="1" ht="16.5">
      <c r="A115" s="64">
        <v>20</v>
      </c>
      <c r="B115" s="64" t="s">
        <v>532</v>
      </c>
      <c r="C115" s="64">
        <v>1</v>
      </c>
      <c r="D115" s="65">
        <v>23445</v>
      </c>
      <c r="E115" s="64">
        <v>3</v>
      </c>
      <c r="F115" s="64">
        <v>94</v>
      </c>
      <c r="G115" s="64">
        <v>5</v>
      </c>
      <c r="H115" s="66">
        <v>38503</v>
      </c>
      <c r="I115" s="67">
        <f t="shared" si="34"/>
        <v>10</v>
      </c>
      <c r="J115" s="59">
        <f t="shared" si="35"/>
        <v>8</v>
      </c>
      <c r="K115" s="67">
        <f t="shared" si="36"/>
        <v>11</v>
      </c>
      <c r="L115" s="59">
        <f t="shared" si="37"/>
        <v>8</v>
      </c>
      <c r="M115" s="68">
        <f t="shared" si="38"/>
        <v>10.666666666666666</v>
      </c>
      <c r="N115" s="68">
        <f t="shared" si="39"/>
        <v>3</v>
      </c>
      <c r="O115" s="69">
        <f t="shared" si="40"/>
        <v>11.666666666666666</v>
      </c>
      <c r="P115" s="69">
        <f t="shared" si="41"/>
        <v>3</v>
      </c>
      <c r="Q115" s="65">
        <f t="shared" si="42"/>
        <v>23445</v>
      </c>
      <c r="R115" s="65">
        <f t="shared" si="43"/>
        <v>23445</v>
      </c>
      <c r="S115" s="70">
        <f t="shared" si="44"/>
        <v>0</v>
      </c>
      <c r="T115" s="71">
        <f t="shared" si="45"/>
        <v>0</v>
      </c>
    </row>
    <row r="116" spans="1:20" s="9" customFormat="1" ht="16.5">
      <c r="A116" s="56">
        <v>21</v>
      </c>
      <c r="B116" s="64" t="s">
        <v>522</v>
      </c>
      <c r="C116" s="64">
        <v>1</v>
      </c>
      <c r="D116" s="65">
        <v>33000</v>
      </c>
      <c r="E116" s="64">
        <v>3</v>
      </c>
      <c r="F116" s="64">
        <v>94</v>
      </c>
      <c r="G116" s="64">
        <v>5</v>
      </c>
      <c r="H116" s="66">
        <v>38491</v>
      </c>
      <c r="I116" s="67">
        <f t="shared" si="34"/>
        <v>10</v>
      </c>
      <c r="J116" s="59">
        <f t="shared" si="35"/>
        <v>8</v>
      </c>
      <c r="K116" s="67">
        <f t="shared" si="36"/>
        <v>11</v>
      </c>
      <c r="L116" s="59">
        <f t="shared" si="37"/>
        <v>8</v>
      </c>
      <c r="M116" s="68">
        <f t="shared" si="38"/>
        <v>10.666666666666666</v>
      </c>
      <c r="N116" s="68">
        <f t="shared" si="39"/>
        <v>3</v>
      </c>
      <c r="O116" s="69">
        <f t="shared" si="40"/>
        <v>11.666666666666666</v>
      </c>
      <c r="P116" s="69">
        <f t="shared" si="41"/>
        <v>3</v>
      </c>
      <c r="Q116" s="65">
        <f t="shared" si="42"/>
        <v>33000</v>
      </c>
      <c r="R116" s="65">
        <f t="shared" si="43"/>
        <v>33000</v>
      </c>
      <c r="S116" s="70">
        <f t="shared" si="44"/>
        <v>0</v>
      </c>
      <c r="T116" s="71">
        <f t="shared" si="45"/>
        <v>0</v>
      </c>
    </row>
    <row r="117" spans="1:20" s="9" customFormat="1" ht="16.5">
      <c r="A117" s="64">
        <v>22</v>
      </c>
      <c r="B117" s="64" t="s">
        <v>533</v>
      </c>
      <c r="C117" s="64">
        <v>1</v>
      </c>
      <c r="D117" s="65">
        <v>90000</v>
      </c>
      <c r="E117" s="64">
        <v>6</v>
      </c>
      <c r="F117" s="64">
        <v>94</v>
      </c>
      <c r="G117" s="64">
        <v>6</v>
      </c>
      <c r="H117" s="66">
        <v>38505</v>
      </c>
      <c r="I117" s="67">
        <f t="shared" si="34"/>
        <v>10</v>
      </c>
      <c r="J117" s="59">
        <f t="shared" si="35"/>
        <v>7</v>
      </c>
      <c r="K117" s="67">
        <f t="shared" si="36"/>
        <v>11</v>
      </c>
      <c r="L117" s="59">
        <f t="shared" si="37"/>
        <v>7</v>
      </c>
      <c r="M117" s="68">
        <f t="shared" si="38"/>
        <v>10.583333333333334</v>
      </c>
      <c r="N117" s="68">
        <f t="shared" si="39"/>
        <v>6</v>
      </c>
      <c r="O117" s="69">
        <f t="shared" si="40"/>
        <v>11.583333333333334</v>
      </c>
      <c r="P117" s="69">
        <f t="shared" si="41"/>
        <v>6</v>
      </c>
      <c r="Q117" s="65">
        <f t="shared" si="42"/>
        <v>90000</v>
      </c>
      <c r="R117" s="65">
        <f t="shared" si="43"/>
        <v>90000</v>
      </c>
      <c r="S117" s="70">
        <f t="shared" si="44"/>
        <v>0</v>
      </c>
      <c r="T117" s="71">
        <f t="shared" si="45"/>
        <v>0</v>
      </c>
    </row>
    <row r="118" spans="1:20" s="9" customFormat="1" ht="16.5">
      <c r="A118" s="56">
        <v>23</v>
      </c>
      <c r="B118" s="64" t="s">
        <v>534</v>
      </c>
      <c r="C118" s="64">
        <v>1</v>
      </c>
      <c r="D118" s="65">
        <v>160000</v>
      </c>
      <c r="E118" s="64">
        <v>5</v>
      </c>
      <c r="F118" s="64">
        <v>94</v>
      </c>
      <c r="G118" s="64">
        <v>6</v>
      </c>
      <c r="H118" s="66">
        <v>38505</v>
      </c>
      <c r="I118" s="67">
        <f t="shared" si="34"/>
        <v>10</v>
      </c>
      <c r="J118" s="59">
        <f t="shared" si="35"/>
        <v>7</v>
      </c>
      <c r="K118" s="67">
        <f t="shared" si="36"/>
        <v>11</v>
      </c>
      <c r="L118" s="59">
        <f t="shared" si="37"/>
        <v>7</v>
      </c>
      <c r="M118" s="68">
        <f t="shared" si="38"/>
        <v>10.583333333333334</v>
      </c>
      <c r="N118" s="68">
        <f t="shared" si="39"/>
        <v>5</v>
      </c>
      <c r="O118" s="69">
        <f t="shared" si="40"/>
        <v>11.583333333333334</v>
      </c>
      <c r="P118" s="69">
        <f t="shared" si="41"/>
        <v>5</v>
      </c>
      <c r="Q118" s="65">
        <f t="shared" si="42"/>
        <v>160000</v>
      </c>
      <c r="R118" s="65">
        <f t="shared" si="43"/>
        <v>160000</v>
      </c>
      <c r="S118" s="70">
        <f t="shared" si="44"/>
        <v>0</v>
      </c>
      <c r="T118" s="71">
        <f t="shared" si="45"/>
        <v>0</v>
      </c>
    </row>
    <row r="119" spans="1:20" s="9" customFormat="1" ht="16.5">
      <c r="A119" s="64">
        <v>24</v>
      </c>
      <c r="B119" s="64" t="s">
        <v>535</v>
      </c>
      <c r="C119" s="64">
        <v>1</v>
      </c>
      <c r="D119" s="65">
        <v>30000</v>
      </c>
      <c r="E119" s="64">
        <v>5</v>
      </c>
      <c r="F119" s="64">
        <v>94</v>
      </c>
      <c r="G119" s="64">
        <v>6</v>
      </c>
      <c r="H119" s="66">
        <v>38505</v>
      </c>
      <c r="I119" s="67">
        <f t="shared" si="34"/>
        <v>10</v>
      </c>
      <c r="J119" s="59">
        <f t="shared" si="35"/>
        <v>7</v>
      </c>
      <c r="K119" s="67">
        <f t="shared" si="36"/>
        <v>11</v>
      </c>
      <c r="L119" s="59">
        <f t="shared" si="37"/>
        <v>7</v>
      </c>
      <c r="M119" s="68">
        <f t="shared" si="38"/>
        <v>10.583333333333334</v>
      </c>
      <c r="N119" s="68">
        <f t="shared" si="39"/>
        <v>5</v>
      </c>
      <c r="O119" s="69">
        <f t="shared" si="40"/>
        <v>11.583333333333334</v>
      </c>
      <c r="P119" s="69">
        <f t="shared" si="41"/>
        <v>5</v>
      </c>
      <c r="Q119" s="65">
        <f t="shared" si="42"/>
        <v>30000</v>
      </c>
      <c r="R119" s="65">
        <f t="shared" si="43"/>
        <v>30000</v>
      </c>
      <c r="S119" s="70">
        <f t="shared" si="44"/>
        <v>0</v>
      </c>
      <c r="T119" s="71">
        <f t="shared" si="45"/>
        <v>0</v>
      </c>
    </row>
    <row r="120" spans="1:20" s="9" customFormat="1" ht="16.5">
      <c r="A120" s="56">
        <v>25</v>
      </c>
      <c r="B120" s="64" t="s">
        <v>536</v>
      </c>
      <c r="C120" s="64">
        <v>1</v>
      </c>
      <c r="D120" s="65">
        <v>16000</v>
      </c>
      <c r="E120" s="64">
        <v>10</v>
      </c>
      <c r="F120" s="64">
        <v>94</v>
      </c>
      <c r="G120" s="64">
        <v>6</v>
      </c>
      <c r="H120" s="66">
        <v>38505</v>
      </c>
      <c r="I120" s="67">
        <f t="shared" si="34"/>
        <v>10</v>
      </c>
      <c r="J120" s="59">
        <f t="shared" si="35"/>
        <v>7</v>
      </c>
      <c r="K120" s="67">
        <f t="shared" si="36"/>
        <v>11</v>
      </c>
      <c r="L120" s="59">
        <f t="shared" si="37"/>
        <v>7</v>
      </c>
      <c r="M120" s="68">
        <f t="shared" si="38"/>
        <v>10.583333333333334</v>
      </c>
      <c r="N120" s="68">
        <v>9.58</v>
      </c>
      <c r="O120" s="69">
        <f t="shared" si="40"/>
        <v>11.583333333333334</v>
      </c>
      <c r="P120" s="69">
        <f t="shared" si="41"/>
        <v>10</v>
      </c>
      <c r="Q120" s="65">
        <f>(D120/E120)*N120+672</f>
        <v>16000</v>
      </c>
      <c r="R120" s="65">
        <f t="shared" si="43"/>
        <v>16000</v>
      </c>
      <c r="S120" s="70">
        <f t="shared" si="44"/>
        <v>0</v>
      </c>
      <c r="T120" s="71">
        <f t="shared" si="45"/>
        <v>0</v>
      </c>
    </row>
    <row r="121" spans="1:20" s="9" customFormat="1" ht="16.5">
      <c r="A121" s="64">
        <v>26</v>
      </c>
      <c r="B121" s="64" t="s">
        <v>537</v>
      </c>
      <c r="C121" s="64">
        <v>1</v>
      </c>
      <c r="D121" s="65">
        <v>17500</v>
      </c>
      <c r="E121" s="64">
        <v>5</v>
      </c>
      <c r="F121" s="64">
        <v>94</v>
      </c>
      <c r="G121" s="64">
        <v>5</v>
      </c>
      <c r="H121" s="66">
        <v>38503</v>
      </c>
      <c r="I121" s="67">
        <f t="shared" si="34"/>
        <v>10</v>
      </c>
      <c r="J121" s="59">
        <f t="shared" si="35"/>
        <v>8</v>
      </c>
      <c r="K121" s="67">
        <f t="shared" si="36"/>
        <v>11</v>
      </c>
      <c r="L121" s="59">
        <f t="shared" si="37"/>
        <v>8</v>
      </c>
      <c r="M121" s="68">
        <f t="shared" si="38"/>
        <v>10.666666666666666</v>
      </c>
      <c r="N121" s="68">
        <f aca="true" t="shared" si="46" ref="N121:N128">IF(M121&gt;E121,E121,M121)</f>
        <v>5</v>
      </c>
      <c r="O121" s="69">
        <f t="shared" si="40"/>
        <v>11.666666666666666</v>
      </c>
      <c r="P121" s="69">
        <f t="shared" si="41"/>
        <v>5</v>
      </c>
      <c r="Q121" s="65">
        <f aca="true" t="shared" si="47" ref="Q121:Q128">(D121/E121)*N121</f>
        <v>17500</v>
      </c>
      <c r="R121" s="65">
        <f t="shared" si="43"/>
        <v>17500</v>
      </c>
      <c r="S121" s="70">
        <f t="shared" si="44"/>
        <v>0</v>
      </c>
      <c r="T121" s="71">
        <f t="shared" si="45"/>
        <v>0</v>
      </c>
    </row>
    <row r="122" spans="1:20" s="9" customFormat="1" ht="16.5">
      <c r="A122" s="56">
        <v>27</v>
      </c>
      <c r="B122" s="64" t="s">
        <v>537</v>
      </c>
      <c r="C122" s="64">
        <v>1</v>
      </c>
      <c r="D122" s="65">
        <v>17500</v>
      </c>
      <c r="E122" s="64">
        <v>5</v>
      </c>
      <c r="F122" s="64">
        <v>94</v>
      </c>
      <c r="G122" s="64">
        <v>5</v>
      </c>
      <c r="H122" s="66">
        <v>38503</v>
      </c>
      <c r="I122" s="67">
        <f t="shared" si="34"/>
        <v>10</v>
      </c>
      <c r="J122" s="59">
        <f t="shared" si="35"/>
        <v>8</v>
      </c>
      <c r="K122" s="67">
        <f t="shared" si="36"/>
        <v>11</v>
      </c>
      <c r="L122" s="59">
        <f t="shared" si="37"/>
        <v>8</v>
      </c>
      <c r="M122" s="68">
        <f t="shared" si="38"/>
        <v>10.666666666666666</v>
      </c>
      <c r="N122" s="68">
        <f t="shared" si="46"/>
        <v>5</v>
      </c>
      <c r="O122" s="69">
        <f t="shared" si="40"/>
        <v>11.666666666666666</v>
      </c>
      <c r="P122" s="69">
        <f t="shared" si="41"/>
        <v>5</v>
      </c>
      <c r="Q122" s="65">
        <f t="shared" si="47"/>
        <v>17500</v>
      </c>
      <c r="R122" s="65">
        <f t="shared" si="43"/>
        <v>17500</v>
      </c>
      <c r="S122" s="70">
        <f t="shared" si="44"/>
        <v>0</v>
      </c>
      <c r="T122" s="71">
        <f t="shared" si="45"/>
        <v>0</v>
      </c>
    </row>
    <row r="123" spans="1:20" s="9" customFormat="1" ht="16.5">
      <c r="A123" s="64">
        <v>28</v>
      </c>
      <c r="B123" s="64" t="s">
        <v>537</v>
      </c>
      <c r="C123" s="64">
        <v>1</v>
      </c>
      <c r="D123" s="65">
        <v>17500</v>
      </c>
      <c r="E123" s="64">
        <v>5</v>
      </c>
      <c r="F123" s="64">
        <v>94</v>
      </c>
      <c r="G123" s="64">
        <v>5</v>
      </c>
      <c r="H123" s="66">
        <v>38503</v>
      </c>
      <c r="I123" s="67">
        <f t="shared" si="34"/>
        <v>10</v>
      </c>
      <c r="J123" s="59">
        <f t="shared" si="35"/>
        <v>8</v>
      </c>
      <c r="K123" s="67">
        <f t="shared" si="36"/>
        <v>11</v>
      </c>
      <c r="L123" s="59">
        <f t="shared" si="37"/>
        <v>8</v>
      </c>
      <c r="M123" s="68">
        <f t="shared" si="38"/>
        <v>10.666666666666666</v>
      </c>
      <c r="N123" s="68">
        <f t="shared" si="46"/>
        <v>5</v>
      </c>
      <c r="O123" s="69">
        <f t="shared" si="40"/>
        <v>11.666666666666666</v>
      </c>
      <c r="P123" s="69">
        <f t="shared" si="41"/>
        <v>5</v>
      </c>
      <c r="Q123" s="65">
        <f t="shared" si="47"/>
        <v>17500</v>
      </c>
      <c r="R123" s="65">
        <f t="shared" si="43"/>
        <v>17500</v>
      </c>
      <c r="S123" s="70">
        <f t="shared" si="44"/>
        <v>0</v>
      </c>
      <c r="T123" s="71">
        <f t="shared" si="45"/>
        <v>0</v>
      </c>
    </row>
    <row r="124" spans="1:20" s="9" customFormat="1" ht="16.5">
      <c r="A124" s="56">
        <v>29</v>
      </c>
      <c r="B124" s="64" t="s">
        <v>537</v>
      </c>
      <c r="C124" s="64">
        <v>1</v>
      </c>
      <c r="D124" s="65">
        <v>17500</v>
      </c>
      <c r="E124" s="64">
        <v>5</v>
      </c>
      <c r="F124" s="64">
        <v>94</v>
      </c>
      <c r="G124" s="64">
        <v>5</v>
      </c>
      <c r="H124" s="66">
        <v>38503</v>
      </c>
      <c r="I124" s="67">
        <f t="shared" si="34"/>
        <v>10</v>
      </c>
      <c r="J124" s="59">
        <f t="shared" si="35"/>
        <v>8</v>
      </c>
      <c r="K124" s="67">
        <f t="shared" si="36"/>
        <v>11</v>
      </c>
      <c r="L124" s="59">
        <f t="shared" si="37"/>
        <v>8</v>
      </c>
      <c r="M124" s="68">
        <f t="shared" si="38"/>
        <v>10.666666666666666</v>
      </c>
      <c r="N124" s="68">
        <f t="shared" si="46"/>
        <v>5</v>
      </c>
      <c r="O124" s="69">
        <f t="shared" si="40"/>
        <v>11.666666666666666</v>
      </c>
      <c r="P124" s="69">
        <f t="shared" si="41"/>
        <v>5</v>
      </c>
      <c r="Q124" s="65">
        <f t="shared" si="47"/>
        <v>17500</v>
      </c>
      <c r="R124" s="65">
        <f t="shared" si="43"/>
        <v>17500</v>
      </c>
      <c r="S124" s="70">
        <f t="shared" si="44"/>
        <v>0</v>
      </c>
      <c r="T124" s="71">
        <f t="shared" si="45"/>
        <v>0</v>
      </c>
    </row>
    <row r="125" spans="1:20" s="9" customFormat="1" ht="16.5">
      <c r="A125" s="64">
        <v>30</v>
      </c>
      <c r="B125" s="64" t="s">
        <v>537</v>
      </c>
      <c r="C125" s="64">
        <v>1</v>
      </c>
      <c r="D125" s="65">
        <v>17500</v>
      </c>
      <c r="E125" s="64">
        <v>5</v>
      </c>
      <c r="F125" s="64">
        <v>94</v>
      </c>
      <c r="G125" s="64">
        <v>5</v>
      </c>
      <c r="H125" s="66">
        <v>38503</v>
      </c>
      <c r="I125" s="67">
        <f t="shared" si="34"/>
        <v>10</v>
      </c>
      <c r="J125" s="59">
        <f t="shared" si="35"/>
        <v>8</v>
      </c>
      <c r="K125" s="67">
        <f t="shared" si="36"/>
        <v>11</v>
      </c>
      <c r="L125" s="59">
        <f t="shared" si="37"/>
        <v>8</v>
      </c>
      <c r="M125" s="68">
        <f t="shared" si="38"/>
        <v>10.666666666666666</v>
      </c>
      <c r="N125" s="68">
        <f t="shared" si="46"/>
        <v>5</v>
      </c>
      <c r="O125" s="69">
        <f t="shared" si="40"/>
        <v>11.666666666666666</v>
      </c>
      <c r="P125" s="69">
        <f t="shared" si="41"/>
        <v>5</v>
      </c>
      <c r="Q125" s="65">
        <f t="shared" si="47"/>
        <v>17500</v>
      </c>
      <c r="R125" s="65">
        <f t="shared" si="43"/>
        <v>17500</v>
      </c>
      <c r="S125" s="70">
        <f t="shared" si="44"/>
        <v>0</v>
      </c>
      <c r="T125" s="71">
        <f t="shared" si="45"/>
        <v>0</v>
      </c>
    </row>
    <row r="126" spans="1:20" s="9" customFormat="1" ht="16.5">
      <c r="A126" s="56">
        <v>31</v>
      </c>
      <c r="B126" s="64" t="s">
        <v>538</v>
      </c>
      <c r="C126" s="64">
        <v>1</v>
      </c>
      <c r="D126" s="65">
        <v>12000</v>
      </c>
      <c r="E126" s="64">
        <v>5</v>
      </c>
      <c r="F126" s="64">
        <v>94</v>
      </c>
      <c r="G126" s="64">
        <v>5</v>
      </c>
      <c r="H126" s="66">
        <v>38491</v>
      </c>
      <c r="I126" s="67">
        <f t="shared" si="34"/>
        <v>10</v>
      </c>
      <c r="J126" s="59">
        <f t="shared" si="35"/>
        <v>8</v>
      </c>
      <c r="K126" s="67">
        <f t="shared" si="36"/>
        <v>11</v>
      </c>
      <c r="L126" s="59">
        <f t="shared" si="37"/>
        <v>8</v>
      </c>
      <c r="M126" s="68">
        <f t="shared" si="38"/>
        <v>10.666666666666666</v>
      </c>
      <c r="N126" s="68">
        <f t="shared" si="46"/>
        <v>5</v>
      </c>
      <c r="O126" s="69">
        <f t="shared" si="40"/>
        <v>11.666666666666666</v>
      </c>
      <c r="P126" s="69">
        <f t="shared" si="41"/>
        <v>5</v>
      </c>
      <c r="Q126" s="65">
        <f t="shared" si="47"/>
        <v>12000</v>
      </c>
      <c r="R126" s="65">
        <f t="shared" si="43"/>
        <v>12000</v>
      </c>
      <c r="S126" s="70">
        <f t="shared" si="44"/>
        <v>0</v>
      </c>
      <c r="T126" s="71">
        <f t="shared" si="45"/>
        <v>0</v>
      </c>
    </row>
    <row r="127" spans="1:20" s="9" customFormat="1" ht="16.5">
      <c r="A127" s="64">
        <v>32</v>
      </c>
      <c r="B127" s="64" t="s">
        <v>539</v>
      </c>
      <c r="C127" s="64">
        <v>1</v>
      </c>
      <c r="D127" s="65">
        <v>70000</v>
      </c>
      <c r="E127" s="64">
        <v>5</v>
      </c>
      <c r="F127" s="64">
        <v>94</v>
      </c>
      <c r="G127" s="64">
        <v>6</v>
      </c>
      <c r="H127" s="66">
        <v>38505</v>
      </c>
      <c r="I127" s="67">
        <f t="shared" si="34"/>
        <v>10</v>
      </c>
      <c r="J127" s="59">
        <f t="shared" si="35"/>
        <v>7</v>
      </c>
      <c r="K127" s="67">
        <f t="shared" si="36"/>
        <v>11</v>
      </c>
      <c r="L127" s="59">
        <f t="shared" si="37"/>
        <v>7</v>
      </c>
      <c r="M127" s="68">
        <f t="shared" si="38"/>
        <v>10.583333333333334</v>
      </c>
      <c r="N127" s="68">
        <f t="shared" si="46"/>
        <v>5</v>
      </c>
      <c r="O127" s="69">
        <f t="shared" si="40"/>
        <v>11.583333333333334</v>
      </c>
      <c r="P127" s="69">
        <f t="shared" si="41"/>
        <v>5</v>
      </c>
      <c r="Q127" s="65">
        <f t="shared" si="47"/>
        <v>70000</v>
      </c>
      <c r="R127" s="65">
        <f t="shared" si="43"/>
        <v>70000</v>
      </c>
      <c r="S127" s="70">
        <f t="shared" si="44"/>
        <v>0</v>
      </c>
      <c r="T127" s="71">
        <f t="shared" si="45"/>
        <v>0</v>
      </c>
    </row>
    <row r="128" spans="1:20" s="9" customFormat="1" ht="17.25" thickBot="1">
      <c r="A128" s="87">
        <v>33</v>
      </c>
      <c r="B128" s="72" t="s">
        <v>539</v>
      </c>
      <c r="C128" s="72">
        <v>1</v>
      </c>
      <c r="D128" s="45">
        <v>70000</v>
      </c>
      <c r="E128" s="72">
        <v>5</v>
      </c>
      <c r="F128" s="72">
        <v>94</v>
      </c>
      <c r="G128" s="72">
        <v>6</v>
      </c>
      <c r="H128" s="73">
        <v>38505</v>
      </c>
      <c r="I128" s="74">
        <f t="shared" si="34"/>
        <v>10</v>
      </c>
      <c r="J128" s="59">
        <f t="shared" si="35"/>
        <v>7</v>
      </c>
      <c r="K128" s="74">
        <f t="shared" si="36"/>
        <v>11</v>
      </c>
      <c r="L128" s="59">
        <f t="shared" si="37"/>
        <v>7</v>
      </c>
      <c r="M128" s="75">
        <f t="shared" si="38"/>
        <v>10.583333333333334</v>
      </c>
      <c r="N128" s="75">
        <f t="shared" si="46"/>
        <v>5</v>
      </c>
      <c r="O128" s="76">
        <f t="shared" si="40"/>
        <v>11.583333333333334</v>
      </c>
      <c r="P128" s="76">
        <f t="shared" si="41"/>
        <v>5</v>
      </c>
      <c r="Q128" s="45">
        <f t="shared" si="47"/>
        <v>70000</v>
      </c>
      <c r="R128" s="45">
        <f t="shared" si="43"/>
        <v>70000</v>
      </c>
      <c r="S128" s="77">
        <f t="shared" si="44"/>
        <v>0</v>
      </c>
      <c r="T128" s="78">
        <f t="shared" si="45"/>
        <v>0</v>
      </c>
    </row>
    <row r="129" spans="1:21" ht="24.75" customHeight="1" thickBot="1">
      <c r="A129" s="913" t="s">
        <v>540</v>
      </c>
      <c r="B129" s="913"/>
      <c r="C129" s="101"/>
      <c r="D129" s="108">
        <f>SUM(D130:D133)</f>
        <v>3574184</v>
      </c>
      <c r="E129" s="102"/>
      <c r="F129" s="102"/>
      <c r="G129" s="102"/>
      <c r="H129" s="103"/>
      <c r="I129" s="102"/>
      <c r="J129" s="102"/>
      <c r="K129" s="102"/>
      <c r="L129" s="102"/>
      <c r="M129" s="104"/>
      <c r="N129" s="104"/>
      <c r="O129" s="105"/>
      <c r="P129" s="105"/>
      <c r="Q129" s="106">
        <f>SUM(Q130:Q131)</f>
        <v>436418.5666666667</v>
      </c>
      <c r="R129" s="106">
        <f>SUM(R130:R133)</f>
        <v>557932.7444444445</v>
      </c>
      <c r="S129" s="107">
        <f>SUM(S130:S133)</f>
        <v>59569.73333333329</v>
      </c>
      <c r="T129" s="106">
        <f>SUM(T130:T131)</f>
        <v>2037765.4333333333</v>
      </c>
      <c r="U129" s="111">
        <f>SUM(D133)</f>
        <v>500000</v>
      </c>
    </row>
    <row r="130" spans="1:20" ht="39.75" customHeight="1">
      <c r="A130" s="97">
        <v>1</v>
      </c>
      <c r="B130" s="98" t="s">
        <v>541</v>
      </c>
      <c r="C130" s="97">
        <v>1</v>
      </c>
      <c r="D130" s="57">
        <v>2320000</v>
      </c>
      <c r="E130" s="97">
        <v>60</v>
      </c>
      <c r="F130" s="99">
        <v>94</v>
      </c>
      <c r="G130" s="99">
        <v>6</v>
      </c>
      <c r="H130" s="58">
        <v>38519</v>
      </c>
      <c r="I130" s="59">
        <f>$I$2-F130</f>
        <v>10</v>
      </c>
      <c r="J130" s="59">
        <f>$J$2-G130+1</f>
        <v>7</v>
      </c>
      <c r="K130" s="59">
        <f>$K$2-F130</f>
        <v>11</v>
      </c>
      <c r="L130" s="59">
        <f>$L$2-G130+1</f>
        <v>7</v>
      </c>
      <c r="M130" s="60">
        <f>I130+J130/12</f>
        <v>10.583333333333334</v>
      </c>
      <c r="N130" s="60">
        <f>IF(M130&gt;E130,E130,M130)</f>
        <v>10.583333333333334</v>
      </c>
      <c r="O130" s="61">
        <f>K130+L130/12</f>
        <v>11.583333333333334</v>
      </c>
      <c r="P130" s="61">
        <f>IF(O130&gt;E130,E130,O130)</f>
        <v>11.583333333333334</v>
      </c>
      <c r="Q130" s="57">
        <f>(D130/E130)*N130</f>
        <v>409222.22222222225</v>
      </c>
      <c r="R130" s="57">
        <f>(D130/E130)*P130</f>
        <v>447888.8888888889</v>
      </c>
      <c r="S130" s="62">
        <f>R130-Q130</f>
        <v>38666.66666666663</v>
      </c>
      <c r="T130" s="100">
        <f>D130-Q130</f>
        <v>1910777.7777777778</v>
      </c>
    </row>
    <row r="131" spans="1:21" ht="39.75" customHeight="1">
      <c r="A131" s="85">
        <v>2</v>
      </c>
      <c r="B131" s="86" t="s">
        <v>541</v>
      </c>
      <c r="C131" s="36">
        <v>1</v>
      </c>
      <c r="D131" s="65">
        <v>154184</v>
      </c>
      <c r="E131" s="85">
        <v>60</v>
      </c>
      <c r="F131" s="36">
        <v>94</v>
      </c>
      <c r="G131" s="36">
        <v>6</v>
      </c>
      <c r="H131" s="66">
        <v>38519</v>
      </c>
      <c r="I131" s="67">
        <f>$I$2-F131</f>
        <v>10</v>
      </c>
      <c r="J131" s="67">
        <f>$J$2-G131+1</f>
        <v>7</v>
      </c>
      <c r="K131" s="67">
        <f>$K$2-F131</f>
        <v>11</v>
      </c>
      <c r="L131" s="59">
        <f>$L$2-G131+1</f>
        <v>7</v>
      </c>
      <c r="M131" s="68">
        <f>I131+J131/12</f>
        <v>10.583333333333334</v>
      </c>
      <c r="N131" s="68">
        <f>IF(M131&gt;E131,E131,M131)</f>
        <v>10.583333333333334</v>
      </c>
      <c r="O131" s="69">
        <f>K131+L131/12</f>
        <v>11.583333333333334</v>
      </c>
      <c r="P131" s="69">
        <f>IF(O131&gt;E131,E131,O131)</f>
        <v>11.583333333333334</v>
      </c>
      <c r="Q131" s="65">
        <f>(D131/E131)*N131</f>
        <v>27196.344444444443</v>
      </c>
      <c r="R131" s="65">
        <f>(D131/E131)*P131</f>
        <v>29766.077777777777</v>
      </c>
      <c r="S131" s="70">
        <f>R131-Q131</f>
        <v>2569.7333333333336</v>
      </c>
      <c r="T131" s="71">
        <f>D131-Q131</f>
        <v>126987.65555555555</v>
      </c>
      <c r="U131" s="112"/>
    </row>
    <row r="132" spans="1:20" s="164" customFormat="1" ht="35.25">
      <c r="A132" s="151">
        <v>3</v>
      </c>
      <c r="B132" s="161" t="s">
        <v>542</v>
      </c>
      <c r="C132" s="162">
        <v>6</v>
      </c>
      <c r="D132" s="152">
        <v>600000</v>
      </c>
      <c r="E132" s="151">
        <v>60</v>
      </c>
      <c r="F132" s="162">
        <v>101</v>
      </c>
      <c r="G132" s="162">
        <v>3</v>
      </c>
      <c r="H132" s="153">
        <v>40969</v>
      </c>
      <c r="I132" s="154">
        <f>$I$2-F132</f>
        <v>3</v>
      </c>
      <c r="J132" s="154">
        <f>$J$2-G132+1</f>
        <v>10</v>
      </c>
      <c r="K132" s="154">
        <f>$K$2-F132</f>
        <v>4</v>
      </c>
      <c r="L132" s="155">
        <f>$L$2-G132+1</f>
        <v>10</v>
      </c>
      <c r="M132" s="165">
        <f>I132+J132/12</f>
        <v>3.8333333333333335</v>
      </c>
      <c r="N132" s="165">
        <f>IF(M132&gt;E132,E132,M132)</f>
        <v>3.8333333333333335</v>
      </c>
      <c r="O132" s="157">
        <f>K132+L132/12</f>
        <v>4.833333333333333</v>
      </c>
      <c r="P132" s="157">
        <f>IF(O132&gt;E132,E132,O132)</f>
        <v>4.833333333333333</v>
      </c>
      <c r="Q132" s="152">
        <f>(D132/E132)*N132</f>
        <v>38333.333333333336</v>
      </c>
      <c r="R132" s="152">
        <f>(D132/E132)*P132</f>
        <v>48333.33333333333</v>
      </c>
      <c r="S132" s="158">
        <f>R132-Q132</f>
        <v>9999.999999999993</v>
      </c>
      <c r="T132" s="163">
        <f>D132-Q132</f>
        <v>561666.6666666666</v>
      </c>
    </row>
    <row r="133" spans="1:20" ht="35.25">
      <c r="A133" s="113">
        <v>4</v>
      </c>
      <c r="B133" s="124" t="s">
        <v>542</v>
      </c>
      <c r="C133" s="125">
        <v>5</v>
      </c>
      <c r="D133" s="114">
        <v>500000</v>
      </c>
      <c r="E133" s="113">
        <v>60</v>
      </c>
      <c r="F133" s="125">
        <v>102</v>
      </c>
      <c r="G133" s="125">
        <v>3</v>
      </c>
      <c r="H133" s="115">
        <v>41334</v>
      </c>
      <c r="I133" s="122">
        <f>$I$2-F133</f>
        <v>2</v>
      </c>
      <c r="J133" s="214">
        <f>$J$2-G133+1</f>
        <v>10</v>
      </c>
      <c r="K133" s="214">
        <f>$K$2-F133</f>
        <v>3</v>
      </c>
      <c r="L133" s="214">
        <f>$L$2-G133+1</f>
        <v>10</v>
      </c>
      <c r="M133" s="214">
        <f>I133+J133/12</f>
        <v>2.8333333333333335</v>
      </c>
      <c r="N133" s="214">
        <f>IF(M133&gt;E133,E133,M133)</f>
        <v>2.8333333333333335</v>
      </c>
      <c r="O133" s="118">
        <f>K133+L133/12</f>
        <v>3.8333333333333335</v>
      </c>
      <c r="P133" s="118">
        <f>IF(O133&gt;E133,E133,O133)</f>
        <v>3.8333333333333335</v>
      </c>
      <c r="Q133" s="114">
        <f>(D133/E133)*N133</f>
        <v>23611.111111111113</v>
      </c>
      <c r="R133" s="114">
        <f>(D133/E133)*P133</f>
        <v>31944.44444444445</v>
      </c>
      <c r="S133" s="119">
        <f>R133-Q133</f>
        <v>8333.333333333336</v>
      </c>
      <c r="T133" s="119">
        <f>D133-Q133</f>
        <v>476388.8888888889</v>
      </c>
    </row>
  </sheetData>
  <sheetProtection/>
  <mergeCells count="8">
    <mergeCell ref="Q1:S1"/>
    <mergeCell ref="A4:B4"/>
    <mergeCell ref="A95:B95"/>
    <mergeCell ref="A129:B129"/>
    <mergeCell ref="F1:H1"/>
    <mergeCell ref="I1:J1"/>
    <mergeCell ref="K1:L1"/>
    <mergeCell ref="M1:P1"/>
  </mergeCells>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1:W104"/>
  <sheetViews>
    <sheetView workbookViewId="0" topLeftCell="A1">
      <selection activeCell="A4" sqref="A4:U4"/>
    </sheetView>
  </sheetViews>
  <sheetFormatPr defaultColWidth="9.00390625" defaultRowHeight="16.5"/>
  <cols>
    <col min="1" max="1" width="4.625" style="169" customWidth="1"/>
    <col min="2" max="2" width="5.625" style="169" customWidth="1"/>
    <col min="3" max="3" width="9.25390625" style="169" customWidth="1"/>
    <col min="4" max="5" width="3.625" style="169" customWidth="1"/>
    <col min="6" max="20" width="4.125" style="169" customWidth="1"/>
    <col min="21" max="21" width="3.375" style="169" customWidth="1"/>
    <col min="22" max="22" width="9.00390625" style="169" customWidth="1"/>
    <col min="23" max="23" width="12.75390625" style="169" bestFit="1" customWidth="1"/>
    <col min="24" max="16384" width="9.00390625" style="169" customWidth="1"/>
  </cols>
  <sheetData>
    <row r="1" spans="1:21" ht="21" customHeight="1">
      <c r="A1" s="663" t="s">
        <v>554</v>
      </c>
      <c r="B1" s="664"/>
      <c r="C1" s="664"/>
      <c r="D1" s="664"/>
      <c r="E1" s="664"/>
      <c r="F1" s="664"/>
      <c r="G1" s="664"/>
      <c r="H1" s="664"/>
      <c r="I1" s="664"/>
      <c r="J1" s="664"/>
      <c r="K1" s="664"/>
      <c r="L1" s="664"/>
      <c r="M1" s="664"/>
      <c r="N1" s="664"/>
      <c r="O1" s="664"/>
      <c r="P1" s="664"/>
      <c r="Q1" s="664"/>
      <c r="R1" s="664"/>
      <c r="S1" s="664"/>
      <c r="T1" s="664"/>
      <c r="U1" s="664"/>
    </row>
    <row r="2" spans="1:21" s="170" customFormat="1" ht="21" customHeight="1">
      <c r="A2" s="663" t="s">
        <v>555</v>
      </c>
      <c r="B2" s="664"/>
      <c r="C2" s="664"/>
      <c r="D2" s="664"/>
      <c r="E2" s="664"/>
      <c r="F2" s="664"/>
      <c r="G2" s="664"/>
      <c r="H2" s="664"/>
      <c r="I2" s="664"/>
      <c r="J2" s="664"/>
      <c r="K2" s="664"/>
      <c r="L2" s="664"/>
      <c r="M2" s="664"/>
      <c r="N2" s="664"/>
      <c r="O2" s="664"/>
      <c r="P2" s="664"/>
      <c r="Q2" s="664"/>
      <c r="R2" s="664"/>
      <c r="S2" s="664"/>
      <c r="T2" s="664"/>
      <c r="U2" s="664"/>
    </row>
    <row r="3" spans="1:21" s="171" customFormat="1" ht="25.5" customHeight="1">
      <c r="A3" s="665" t="s">
        <v>85</v>
      </c>
      <c r="B3" s="664"/>
      <c r="C3" s="664"/>
      <c r="D3" s="664"/>
      <c r="E3" s="664"/>
      <c r="F3" s="664"/>
      <c r="G3" s="664"/>
      <c r="H3" s="664"/>
      <c r="I3" s="664"/>
      <c r="J3" s="664"/>
      <c r="K3" s="664"/>
      <c r="L3" s="664"/>
      <c r="M3" s="664"/>
      <c r="N3" s="664"/>
      <c r="O3" s="664"/>
      <c r="P3" s="664"/>
      <c r="Q3" s="664"/>
      <c r="R3" s="664"/>
      <c r="S3" s="664"/>
      <c r="T3" s="664"/>
      <c r="U3" s="664"/>
    </row>
    <row r="4" spans="1:21" s="180" customFormat="1" ht="18" thickBot="1">
      <c r="A4" s="666" t="s">
        <v>787</v>
      </c>
      <c r="B4" s="667"/>
      <c r="C4" s="667"/>
      <c r="D4" s="667"/>
      <c r="E4" s="667"/>
      <c r="F4" s="667"/>
      <c r="G4" s="667"/>
      <c r="H4" s="667"/>
      <c r="I4" s="667"/>
      <c r="J4" s="667"/>
      <c r="K4" s="667"/>
      <c r="L4" s="667"/>
      <c r="M4" s="667"/>
      <c r="N4" s="667"/>
      <c r="O4" s="667"/>
      <c r="P4" s="667"/>
      <c r="Q4" s="667"/>
      <c r="R4" s="667"/>
      <c r="S4" s="667"/>
      <c r="T4" s="667"/>
      <c r="U4" s="667"/>
    </row>
    <row r="5" spans="1:21" ht="19.5" customHeight="1">
      <c r="A5" s="192" t="s">
        <v>556</v>
      </c>
      <c r="B5" s="181" t="s">
        <v>557</v>
      </c>
      <c r="C5" s="181"/>
      <c r="D5" s="181"/>
      <c r="E5" s="181"/>
      <c r="F5" s="181"/>
      <c r="G5" s="181"/>
      <c r="H5" s="181"/>
      <c r="I5" s="181"/>
      <c r="J5" s="181"/>
      <c r="K5" s="181"/>
      <c r="L5" s="181"/>
      <c r="M5" s="181"/>
      <c r="N5" s="181"/>
      <c r="O5" s="181"/>
      <c r="P5" s="181"/>
      <c r="Q5" s="181"/>
      <c r="R5" s="181"/>
      <c r="S5" s="181"/>
      <c r="T5" s="181"/>
      <c r="U5" s="182"/>
    </row>
    <row r="6" spans="1:21" ht="19.5" customHeight="1">
      <c r="A6" s="179"/>
      <c r="B6" s="174" t="s">
        <v>547</v>
      </c>
      <c r="C6" s="174" t="s">
        <v>705</v>
      </c>
      <c r="D6" s="174"/>
      <c r="E6" s="174"/>
      <c r="F6" s="174"/>
      <c r="G6" s="174"/>
      <c r="H6" s="174"/>
      <c r="I6" s="174"/>
      <c r="J6" s="174"/>
      <c r="K6" s="174"/>
      <c r="L6" s="174"/>
      <c r="M6" s="174"/>
      <c r="N6" s="174"/>
      <c r="O6" s="174"/>
      <c r="P6" s="174"/>
      <c r="Q6" s="174"/>
      <c r="R6" s="174"/>
      <c r="S6" s="174"/>
      <c r="T6" s="174"/>
      <c r="U6" s="183"/>
    </row>
    <row r="7" spans="1:21" ht="39" customHeight="1">
      <c r="A7" s="179"/>
      <c r="B7" s="174"/>
      <c r="C7" s="184" t="s">
        <v>548</v>
      </c>
      <c r="D7" s="684" t="s">
        <v>558</v>
      </c>
      <c r="E7" s="684"/>
      <c r="F7" s="684"/>
      <c r="G7" s="684"/>
      <c r="H7" s="684"/>
      <c r="I7" s="684"/>
      <c r="J7" s="684"/>
      <c r="K7" s="684"/>
      <c r="L7" s="684"/>
      <c r="M7" s="684"/>
      <c r="N7" s="684"/>
      <c r="O7" s="684"/>
      <c r="P7" s="684"/>
      <c r="Q7" s="711"/>
      <c r="R7" s="711"/>
      <c r="S7" s="711"/>
      <c r="T7" s="711"/>
      <c r="U7" s="707"/>
    </row>
    <row r="8" spans="1:21" ht="19.5" customHeight="1">
      <c r="A8" s="179"/>
      <c r="B8" s="174"/>
      <c r="C8" s="184" t="s">
        <v>552</v>
      </c>
      <c r="D8" s="684" t="s">
        <v>559</v>
      </c>
      <c r="E8" s="684"/>
      <c r="F8" s="684"/>
      <c r="G8" s="684"/>
      <c r="H8" s="684"/>
      <c r="I8" s="684"/>
      <c r="J8" s="684"/>
      <c r="K8" s="684"/>
      <c r="L8" s="684"/>
      <c r="M8" s="684"/>
      <c r="N8" s="684"/>
      <c r="O8" s="684"/>
      <c r="P8" s="684"/>
      <c r="Q8" s="174"/>
      <c r="R8" s="174"/>
      <c r="S8" s="174"/>
      <c r="T8" s="174"/>
      <c r="U8" s="183"/>
    </row>
    <row r="9" spans="1:21" ht="67.5" customHeight="1">
      <c r="A9" s="179"/>
      <c r="B9" s="174"/>
      <c r="C9" s="184"/>
      <c r="D9" s="684" t="s">
        <v>560</v>
      </c>
      <c r="E9" s="684"/>
      <c r="F9" s="684"/>
      <c r="G9" s="684"/>
      <c r="H9" s="684"/>
      <c r="I9" s="684"/>
      <c r="J9" s="684"/>
      <c r="K9" s="684"/>
      <c r="L9" s="684"/>
      <c r="M9" s="684"/>
      <c r="N9" s="684"/>
      <c r="O9" s="684"/>
      <c r="P9" s="684"/>
      <c r="Q9" s="711"/>
      <c r="R9" s="711"/>
      <c r="S9" s="711"/>
      <c r="T9" s="711"/>
      <c r="U9" s="707"/>
    </row>
    <row r="10" spans="1:21" ht="19.5" customHeight="1">
      <c r="A10" s="179"/>
      <c r="B10" s="174" t="s">
        <v>553</v>
      </c>
      <c r="C10" s="174" t="s">
        <v>561</v>
      </c>
      <c r="D10" s="174"/>
      <c r="E10" s="174"/>
      <c r="F10" s="174"/>
      <c r="G10" s="185"/>
      <c r="H10" s="174"/>
      <c r="I10" s="174"/>
      <c r="J10" s="174"/>
      <c r="K10" s="174"/>
      <c r="L10" s="174"/>
      <c r="M10" s="174"/>
      <c r="N10" s="174"/>
      <c r="O10" s="174"/>
      <c r="P10" s="174"/>
      <c r="Q10" s="174"/>
      <c r="R10" s="174"/>
      <c r="S10" s="174"/>
      <c r="T10" s="174"/>
      <c r="U10" s="183"/>
    </row>
    <row r="11" spans="1:21" ht="40.5" customHeight="1">
      <c r="A11" s="179"/>
      <c r="B11" s="174"/>
      <c r="C11" s="709" t="s">
        <v>562</v>
      </c>
      <c r="D11" s="709"/>
      <c r="E11" s="709"/>
      <c r="F11" s="709"/>
      <c r="G11" s="709"/>
      <c r="H11" s="709"/>
      <c r="I11" s="709"/>
      <c r="J11" s="709"/>
      <c r="K11" s="709"/>
      <c r="L11" s="709"/>
      <c r="M11" s="709"/>
      <c r="N11" s="709"/>
      <c r="O11" s="709"/>
      <c r="P11" s="709"/>
      <c r="Q11" s="709"/>
      <c r="R11" s="709"/>
      <c r="S11" s="709"/>
      <c r="T11" s="709"/>
      <c r="U11" s="662"/>
    </row>
    <row r="12" spans="1:21" ht="19.5" customHeight="1">
      <c r="A12" s="179"/>
      <c r="B12" s="174" t="s">
        <v>563</v>
      </c>
      <c r="C12" s="174" t="s">
        <v>564</v>
      </c>
      <c r="D12" s="174"/>
      <c r="E12" s="174"/>
      <c r="F12" s="174"/>
      <c r="G12" s="174"/>
      <c r="H12" s="174"/>
      <c r="I12" s="174"/>
      <c r="J12" s="174"/>
      <c r="K12" s="174"/>
      <c r="L12" s="174"/>
      <c r="M12" s="174"/>
      <c r="N12" s="174"/>
      <c r="O12" s="174"/>
      <c r="P12" s="174"/>
      <c r="Q12" s="174"/>
      <c r="R12" s="174"/>
      <c r="S12" s="174"/>
      <c r="T12" s="174"/>
      <c r="U12" s="183"/>
    </row>
    <row r="13" spans="1:21" ht="39" customHeight="1">
      <c r="A13" s="179" t="s">
        <v>565</v>
      </c>
      <c r="B13" s="174"/>
      <c r="C13" s="709" t="s">
        <v>566</v>
      </c>
      <c r="D13" s="709"/>
      <c r="E13" s="709"/>
      <c r="F13" s="709"/>
      <c r="G13" s="709"/>
      <c r="H13" s="709"/>
      <c r="I13" s="709"/>
      <c r="J13" s="709"/>
      <c r="K13" s="709"/>
      <c r="L13" s="709"/>
      <c r="M13" s="709"/>
      <c r="N13" s="709"/>
      <c r="O13" s="709"/>
      <c r="P13" s="709"/>
      <c r="Q13" s="709"/>
      <c r="R13" s="709"/>
      <c r="S13" s="709"/>
      <c r="T13" s="709"/>
      <c r="U13" s="662"/>
    </row>
    <row r="14" spans="1:21" ht="16.5">
      <c r="A14" s="179"/>
      <c r="B14" s="174"/>
      <c r="C14" s="186"/>
      <c r="D14" s="186"/>
      <c r="E14" s="186"/>
      <c r="F14" s="186"/>
      <c r="G14" s="186"/>
      <c r="H14" s="186"/>
      <c r="I14" s="186"/>
      <c r="J14" s="186"/>
      <c r="K14" s="186"/>
      <c r="L14" s="186"/>
      <c r="M14" s="186"/>
      <c r="N14" s="186"/>
      <c r="O14" s="186"/>
      <c r="P14" s="186"/>
      <c r="Q14" s="186"/>
      <c r="R14" s="186"/>
      <c r="S14" s="186"/>
      <c r="T14" s="186"/>
      <c r="U14" s="187"/>
    </row>
    <row r="15" spans="1:21" ht="19.5" customHeight="1">
      <c r="A15" s="179" t="s">
        <v>567</v>
      </c>
      <c r="B15" s="174" t="s">
        <v>568</v>
      </c>
      <c r="C15" s="186"/>
      <c r="D15" s="186"/>
      <c r="E15" s="186"/>
      <c r="F15" s="186"/>
      <c r="G15" s="186"/>
      <c r="H15" s="186"/>
      <c r="I15" s="186"/>
      <c r="J15" s="186"/>
      <c r="K15" s="186"/>
      <c r="L15" s="186"/>
      <c r="M15" s="186"/>
      <c r="N15" s="186"/>
      <c r="O15" s="186"/>
      <c r="P15" s="186"/>
      <c r="Q15" s="186"/>
      <c r="R15" s="186"/>
      <c r="S15" s="186"/>
      <c r="T15" s="186"/>
      <c r="U15" s="187"/>
    </row>
    <row r="16" spans="1:21" ht="16.5">
      <c r="A16" s="179"/>
      <c r="B16" s="174" t="s">
        <v>830</v>
      </c>
      <c r="C16" s="186"/>
      <c r="D16" s="186"/>
      <c r="E16" s="186"/>
      <c r="F16" s="186"/>
      <c r="G16" s="186"/>
      <c r="H16" s="186"/>
      <c r="I16" s="186"/>
      <c r="J16" s="186"/>
      <c r="K16" s="186"/>
      <c r="L16" s="186"/>
      <c r="M16" s="186"/>
      <c r="N16" s="186"/>
      <c r="O16" s="186"/>
      <c r="P16" s="186"/>
      <c r="Q16" s="186"/>
      <c r="R16" s="186"/>
      <c r="S16" s="186"/>
      <c r="T16" s="186"/>
      <c r="U16" s="187"/>
    </row>
    <row r="17" spans="1:21" ht="16.5">
      <c r="A17" s="179"/>
      <c r="B17" s="174" t="s">
        <v>821</v>
      </c>
      <c r="C17" s="186"/>
      <c r="D17" s="186"/>
      <c r="E17" s="186"/>
      <c r="F17" s="186"/>
      <c r="G17" s="186"/>
      <c r="H17" s="186"/>
      <c r="I17" s="186"/>
      <c r="J17" s="186"/>
      <c r="K17" s="186"/>
      <c r="L17" s="186"/>
      <c r="M17" s="186"/>
      <c r="N17" s="186"/>
      <c r="O17" s="186"/>
      <c r="P17" s="186"/>
      <c r="Q17" s="186"/>
      <c r="R17" s="186"/>
      <c r="S17" s="186"/>
      <c r="T17" s="186"/>
      <c r="U17" s="187"/>
    </row>
    <row r="18" spans="1:21" ht="19.5" customHeight="1">
      <c r="A18" s="179"/>
      <c r="B18" s="704" t="s">
        <v>831</v>
      </c>
      <c r="C18" s="704"/>
      <c r="D18" s="704"/>
      <c r="E18" s="704"/>
      <c r="F18" s="704"/>
      <c r="G18" s="704"/>
      <c r="H18" s="704"/>
      <c r="I18" s="704"/>
      <c r="J18" s="704"/>
      <c r="K18" s="704"/>
      <c r="L18" s="704"/>
      <c r="M18" s="704"/>
      <c r="N18" s="704"/>
      <c r="O18" s="704"/>
      <c r="P18" s="704"/>
      <c r="Q18" s="704"/>
      <c r="R18" s="704"/>
      <c r="S18" s="704"/>
      <c r="T18" s="704"/>
      <c r="U18" s="705"/>
    </row>
    <row r="19" spans="1:21" ht="22.5" customHeight="1">
      <c r="A19" s="179"/>
      <c r="B19" s="174"/>
      <c r="C19" s="709" t="s">
        <v>832</v>
      </c>
      <c r="D19" s="709"/>
      <c r="E19" s="709"/>
      <c r="F19" s="709"/>
      <c r="G19" s="709"/>
      <c r="H19" s="709"/>
      <c r="I19" s="709"/>
      <c r="J19" s="709"/>
      <c r="K19" s="709"/>
      <c r="L19" s="709"/>
      <c r="M19" s="709"/>
      <c r="N19" s="709"/>
      <c r="O19" s="709"/>
      <c r="P19" s="709"/>
      <c r="Q19" s="709"/>
      <c r="R19" s="709"/>
      <c r="S19" s="709"/>
      <c r="T19" s="709"/>
      <c r="U19" s="662"/>
    </row>
    <row r="20" spans="1:21" ht="23.25" customHeight="1">
      <c r="A20" s="179"/>
      <c r="B20" s="174"/>
      <c r="C20" s="709" t="s">
        <v>833</v>
      </c>
      <c r="D20" s="709"/>
      <c r="E20" s="709"/>
      <c r="F20" s="709"/>
      <c r="G20" s="709"/>
      <c r="H20" s="709"/>
      <c r="I20" s="709"/>
      <c r="J20" s="709"/>
      <c r="K20" s="709"/>
      <c r="L20" s="709"/>
      <c r="M20" s="709"/>
      <c r="N20" s="709"/>
      <c r="O20" s="709"/>
      <c r="P20" s="709"/>
      <c r="Q20" s="709"/>
      <c r="R20" s="709"/>
      <c r="S20" s="709"/>
      <c r="T20" s="709"/>
      <c r="U20" s="662"/>
    </row>
    <row r="21" spans="1:21" ht="21.75" customHeight="1">
      <c r="A21" s="179"/>
      <c r="B21" s="174"/>
      <c r="C21" s="709" t="s">
        <v>834</v>
      </c>
      <c r="D21" s="709"/>
      <c r="E21" s="709"/>
      <c r="F21" s="709"/>
      <c r="G21" s="709"/>
      <c r="H21" s="709"/>
      <c r="I21" s="709"/>
      <c r="J21" s="709"/>
      <c r="K21" s="709"/>
      <c r="L21" s="709"/>
      <c r="M21" s="709"/>
      <c r="N21" s="709"/>
      <c r="O21" s="709"/>
      <c r="P21" s="709"/>
      <c r="Q21" s="709"/>
      <c r="R21" s="709"/>
      <c r="S21" s="709"/>
      <c r="T21" s="709"/>
      <c r="U21" s="662"/>
    </row>
    <row r="22" spans="1:21" ht="15" customHeight="1">
      <c r="A22" s="179" t="s">
        <v>835</v>
      </c>
      <c r="B22" s="174" t="s">
        <v>836</v>
      </c>
      <c r="C22" s="174"/>
      <c r="D22" s="174"/>
      <c r="E22" s="174"/>
      <c r="F22" s="174"/>
      <c r="G22" s="174"/>
      <c r="H22" s="174"/>
      <c r="I22" s="174"/>
      <c r="J22" s="174"/>
      <c r="K22" s="174"/>
      <c r="L22" s="174"/>
      <c r="M22" s="174"/>
      <c r="N22" s="174"/>
      <c r="O22" s="174"/>
      <c r="P22" s="174"/>
      <c r="Q22" s="174"/>
      <c r="R22" s="174"/>
      <c r="S22" s="174"/>
      <c r="T22" s="174"/>
      <c r="U22" s="183"/>
    </row>
    <row r="23" spans="1:21" ht="19.5" customHeight="1">
      <c r="A23" s="179"/>
      <c r="B23" s="174" t="s">
        <v>837</v>
      </c>
      <c r="C23" s="174" t="s">
        <v>838</v>
      </c>
      <c r="D23" s="174"/>
      <c r="E23" s="174"/>
      <c r="F23" s="174"/>
      <c r="G23" s="174"/>
      <c r="H23" s="174"/>
      <c r="I23" s="174"/>
      <c r="J23" s="174"/>
      <c r="K23" s="174"/>
      <c r="L23" s="174"/>
      <c r="M23" s="174"/>
      <c r="N23" s="174"/>
      <c r="O23" s="174"/>
      <c r="P23" s="174"/>
      <c r="Q23" s="174"/>
      <c r="R23" s="174"/>
      <c r="S23" s="174"/>
      <c r="T23" s="174"/>
      <c r="U23" s="183"/>
    </row>
    <row r="24" spans="1:21" ht="19.5" customHeight="1">
      <c r="A24" s="179"/>
      <c r="B24" s="174"/>
      <c r="C24" s="174" t="s">
        <v>839</v>
      </c>
      <c r="D24" s="174" t="s">
        <v>840</v>
      </c>
      <c r="E24" s="174"/>
      <c r="F24" s="174"/>
      <c r="G24" s="174"/>
      <c r="H24" s="174"/>
      <c r="I24" s="174"/>
      <c r="J24" s="174"/>
      <c r="K24" s="174"/>
      <c r="L24" s="174"/>
      <c r="M24" s="174"/>
      <c r="N24" s="174"/>
      <c r="O24" s="174"/>
      <c r="P24" s="174"/>
      <c r="Q24" s="174"/>
      <c r="R24" s="174"/>
      <c r="S24" s="174"/>
      <c r="T24" s="174"/>
      <c r="U24" s="183"/>
    </row>
    <row r="25" spans="1:21" ht="51.75" customHeight="1">
      <c r="A25" s="179"/>
      <c r="B25" s="174"/>
      <c r="C25" s="174"/>
      <c r="D25" s="172" t="s">
        <v>841</v>
      </c>
      <c r="E25" s="684" t="s">
        <v>842</v>
      </c>
      <c r="F25" s="684"/>
      <c r="G25" s="684"/>
      <c r="H25" s="684"/>
      <c r="I25" s="684"/>
      <c r="J25" s="684"/>
      <c r="K25" s="684"/>
      <c r="L25" s="684"/>
      <c r="M25" s="684"/>
      <c r="N25" s="684"/>
      <c r="O25" s="684"/>
      <c r="P25" s="684"/>
      <c r="Q25" s="684"/>
      <c r="R25" s="684"/>
      <c r="S25" s="684"/>
      <c r="T25" s="684"/>
      <c r="U25" s="685"/>
    </row>
    <row r="26" spans="1:21" ht="34.5" customHeight="1">
      <c r="A26" s="179"/>
      <c r="B26" s="174"/>
      <c r="C26" s="174"/>
      <c r="D26" s="172" t="s">
        <v>843</v>
      </c>
      <c r="E26" s="684" t="s">
        <v>844</v>
      </c>
      <c r="F26" s="684"/>
      <c r="G26" s="684"/>
      <c r="H26" s="684"/>
      <c r="I26" s="684"/>
      <c r="J26" s="684"/>
      <c r="K26" s="684"/>
      <c r="L26" s="684"/>
      <c r="M26" s="684"/>
      <c r="N26" s="684"/>
      <c r="O26" s="684"/>
      <c r="P26" s="684"/>
      <c r="Q26" s="684"/>
      <c r="R26" s="684"/>
      <c r="S26" s="684"/>
      <c r="T26" s="684"/>
      <c r="U26" s="685"/>
    </row>
    <row r="27" spans="1:21" ht="34.5" customHeight="1">
      <c r="A27" s="179"/>
      <c r="B27" s="174"/>
      <c r="C27" s="174"/>
      <c r="D27" s="172" t="s">
        <v>845</v>
      </c>
      <c r="E27" s="684" t="s">
        <v>185</v>
      </c>
      <c r="F27" s="684"/>
      <c r="G27" s="684"/>
      <c r="H27" s="684"/>
      <c r="I27" s="684"/>
      <c r="J27" s="684"/>
      <c r="K27" s="684"/>
      <c r="L27" s="684"/>
      <c r="M27" s="684"/>
      <c r="N27" s="684"/>
      <c r="O27" s="684"/>
      <c r="P27" s="684"/>
      <c r="Q27" s="684"/>
      <c r="R27" s="684"/>
      <c r="S27" s="684"/>
      <c r="T27" s="684"/>
      <c r="U27" s="685"/>
    </row>
    <row r="28" spans="1:21" ht="34.5" customHeight="1">
      <c r="A28" s="179"/>
      <c r="B28" s="174"/>
      <c r="C28" s="174"/>
      <c r="D28" s="172" t="s">
        <v>846</v>
      </c>
      <c r="E28" s="684" t="s">
        <v>847</v>
      </c>
      <c r="F28" s="684"/>
      <c r="G28" s="684"/>
      <c r="H28" s="684"/>
      <c r="I28" s="684"/>
      <c r="J28" s="684"/>
      <c r="K28" s="684"/>
      <c r="L28" s="684"/>
      <c r="M28" s="684"/>
      <c r="N28" s="684"/>
      <c r="O28" s="684"/>
      <c r="P28" s="684"/>
      <c r="Q28" s="684"/>
      <c r="R28" s="684"/>
      <c r="S28" s="684"/>
      <c r="T28" s="684"/>
      <c r="U28" s="685"/>
    </row>
    <row r="29" spans="1:21" ht="4.5" customHeight="1">
      <c r="A29" s="179"/>
      <c r="B29" s="174"/>
      <c r="C29" s="174"/>
      <c r="D29" s="172"/>
      <c r="E29" s="149"/>
      <c r="F29" s="149"/>
      <c r="G29" s="149"/>
      <c r="H29" s="149"/>
      <c r="I29" s="149"/>
      <c r="J29" s="149"/>
      <c r="K29" s="149"/>
      <c r="L29" s="149"/>
      <c r="M29" s="149"/>
      <c r="N29" s="149"/>
      <c r="O29" s="149"/>
      <c r="P29" s="149"/>
      <c r="Q29" s="149"/>
      <c r="R29" s="149"/>
      <c r="S29" s="149"/>
      <c r="T29" s="149"/>
      <c r="U29" s="190"/>
    </row>
    <row r="30" spans="1:21" ht="19.5" customHeight="1">
      <c r="A30" s="179"/>
      <c r="B30" s="174"/>
      <c r="C30" s="174" t="s">
        <v>848</v>
      </c>
      <c r="D30" s="174" t="s">
        <v>849</v>
      </c>
      <c r="E30" s="174"/>
      <c r="F30" s="174"/>
      <c r="G30" s="174"/>
      <c r="H30" s="174"/>
      <c r="I30" s="174"/>
      <c r="J30" s="174"/>
      <c r="K30" s="174"/>
      <c r="L30" s="174"/>
      <c r="M30" s="174"/>
      <c r="N30" s="174"/>
      <c r="O30" s="174"/>
      <c r="P30" s="174"/>
      <c r="Q30" s="174"/>
      <c r="R30" s="174"/>
      <c r="S30" s="174"/>
      <c r="T30" s="174"/>
      <c r="U30" s="183"/>
    </row>
    <row r="31" spans="1:21" ht="33.75" customHeight="1" thickBot="1">
      <c r="A31" s="242"/>
      <c r="B31" s="191"/>
      <c r="C31" s="191"/>
      <c r="D31" s="668" t="s">
        <v>850</v>
      </c>
      <c r="E31" s="668"/>
      <c r="F31" s="668"/>
      <c r="G31" s="668"/>
      <c r="H31" s="668"/>
      <c r="I31" s="668"/>
      <c r="J31" s="668"/>
      <c r="K31" s="668"/>
      <c r="L31" s="668"/>
      <c r="M31" s="668"/>
      <c r="N31" s="668"/>
      <c r="O31" s="668"/>
      <c r="P31" s="668"/>
      <c r="Q31" s="668"/>
      <c r="R31" s="668"/>
      <c r="S31" s="668"/>
      <c r="T31" s="668"/>
      <c r="U31" s="669"/>
    </row>
    <row r="32" spans="1:21" ht="1.5" customHeight="1" thickBot="1">
      <c r="A32" s="179"/>
      <c r="B32" s="174"/>
      <c r="C32" s="174"/>
      <c r="D32" s="188"/>
      <c r="E32" s="188"/>
      <c r="F32" s="188"/>
      <c r="G32" s="188"/>
      <c r="H32" s="188"/>
      <c r="I32" s="188"/>
      <c r="J32" s="188"/>
      <c r="K32" s="188"/>
      <c r="L32" s="188"/>
      <c r="M32" s="188"/>
      <c r="N32" s="188"/>
      <c r="O32" s="188"/>
      <c r="P32" s="188"/>
      <c r="Q32" s="188"/>
      <c r="R32" s="188"/>
      <c r="S32" s="188"/>
      <c r="T32" s="188"/>
      <c r="U32" s="189"/>
    </row>
    <row r="33" spans="1:21" ht="19.5" customHeight="1">
      <c r="A33" s="192"/>
      <c r="B33" s="193" t="s">
        <v>851</v>
      </c>
      <c r="C33" s="686" t="s">
        <v>852</v>
      </c>
      <c r="D33" s="686"/>
      <c r="E33" s="686"/>
      <c r="F33" s="686"/>
      <c r="G33" s="686"/>
      <c r="H33" s="686"/>
      <c r="I33" s="686"/>
      <c r="J33" s="686"/>
      <c r="K33" s="686"/>
      <c r="L33" s="686"/>
      <c r="M33" s="686"/>
      <c r="N33" s="686"/>
      <c r="O33" s="686"/>
      <c r="P33" s="686"/>
      <c r="Q33" s="686"/>
      <c r="R33" s="686"/>
      <c r="S33" s="686"/>
      <c r="T33" s="686"/>
      <c r="U33" s="687"/>
    </row>
    <row r="34" spans="1:21" ht="19.5" customHeight="1">
      <c r="A34" s="179"/>
      <c r="B34" s="174"/>
      <c r="C34" s="174" t="s">
        <v>839</v>
      </c>
      <c r="D34" s="174" t="s">
        <v>853</v>
      </c>
      <c r="E34" s="174"/>
      <c r="F34" s="174"/>
      <c r="G34" s="174"/>
      <c r="H34" s="174"/>
      <c r="I34" s="174"/>
      <c r="J34" s="174"/>
      <c r="K34" s="174"/>
      <c r="L34" s="174"/>
      <c r="M34" s="174"/>
      <c r="N34" s="174"/>
      <c r="O34" s="174"/>
      <c r="P34" s="174"/>
      <c r="Q34" s="174"/>
      <c r="R34" s="174"/>
      <c r="S34" s="174"/>
      <c r="T34" s="174"/>
      <c r="U34" s="183"/>
    </row>
    <row r="35" spans="1:21" ht="19.5" customHeight="1">
      <c r="A35" s="179"/>
      <c r="B35" s="174"/>
      <c r="C35" s="174"/>
      <c r="D35" s="174" t="s">
        <v>854</v>
      </c>
      <c r="E35" s="174"/>
      <c r="F35" s="174"/>
      <c r="G35" s="174"/>
      <c r="H35" s="174"/>
      <c r="I35" s="174"/>
      <c r="J35" s="174"/>
      <c r="K35" s="174"/>
      <c r="L35" s="174"/>
      <c r="M35" s="174"/>
      <c r="N35" s="174"/>
      <c r="O35" s="174"/>
      <c r="P35" s="174"/>
      <c r="Q35" s="174"/>
      <c r="R35" s="174"/>
      <c r="S35" s="174"/>
      <c r="T35" s="174"/>
      <c r="U35" s="183"/>
    </row>
    <row r="36" spans="1:21" s="174" customFormat="1" ht="19.5" customHeight="1">
      <c r="A36" s="179"/>
      <c r="D36" s="488" t="s">
        <v>855</v>
      </c>
      <c r="E36" s="174" t="s">
        <v>856</v>
      </c>
      <c r="U36" s="183"/>
    </row>
    <row r="37" spans="1:21" s="174" customFormat="1" ht="16.5">
      <c r="A37" s="179"/>
      <c r="D37" s="488"/>
      <c r="U37" s="183"/>
    </row>
    <row r="38" spans="1:21" s="174" customFormat="1" ht="19.5" customHeight="1">
      <c r="A38" s="179"/>
      <c r="C38" s="174" t="s">
        <v>848</v>
      </c>
      <c r="D38" s="174" t="s">
        <v>857</v>
      </c>
      <c r="U38" s="183"/>
    </row>
    <row r="39" spans="1:21" ht="19.5" customHeight="1">
      <c r="A39" s="179"/>
      <c r="B39" s="174"/>
      <c r="C39" s="174"/>
      <c r="D39" s="174" t="s">
        <v>858</v>
      </c>
      <c r="E39" s="174"/>
      <c r="F39" s="174"/>
      <c r="G39" s="174"/>
      <c r="H39" s="174"/>
      <c r="I39" s="174"/>
      <c r="J39" s="174"/>
      <c r="K39" s="174"/>
      <c r="L39" s="174"/>
      <c r="M39" s="174"/>
      <c r="N39" s="174"/>
      <c r="O39" s="174"/>
      <c r="P39" s="174"/>
      <c r="Q39" s="174"/>
      <c r="R39" s="174"/>
      <c r="S39" s="174"/>
      <c r="T39" s="174"/>
      <c r="U39" s="183"/>
    </row>
    <row r="40" spans="1:21" s="174" customFormat="1" ht="19.5" customHeight="1">
      <c r="A40" s="179" t="s">
        <v>859</v>
      </c>
      <c r="E40" s="174" t="s">
        <v>860</v>
      </c>
      <c r="U40" s="183"/>
    </row>
    <row r="41" spans="1:21" s="174" customFormat="1" ht="16.5">
      <c r="A41" s="179"/>
      <c r="U41" s="183"/>
    </row>
    <row r="42" spans="1:21" s="174" customFormat="1" ht="19.5" customHeight="1">
      <c r="A42" s="179"/>
      <c r="C42" s="174" t="s">
        <v>861</v>
      </c>
      <c r="D42" s="174" t="s">
        <v>454</v>
      </c>
      <c r="U42" s="183"/>
    </row>
    <row r="43" spans="1:21" ht="16.5">
      <c r="A43" s="179"/>
      <c r="B43" s="174"/>
      <c r="C43" s="174"/>
      <c r="D43" s="174"/>
      <c r="E43" s="174"/>
      <c r="F43" s="174"/>
      <c r="G43" s="174"/>
      <c r="H43" s="174"/>
      <c r="I43" s="174"/>
      <c r="J43" s="174"/>
      <c r="K43" s="174"/>
      <c r="L43" s="174"/>
      <c r="M43" s="174"/>
      <c r="N43" s="174"/>
      <c r="O43" s="174"/>
      <c r="P43" s="174"/>
      <c r="Q43" s="174"/>
      <c r="R43" s="174"/>
      <c r="S43" s="174"/>
      <c r="T43" s="174"/>
      <c r="U43" s="183"/>
    </row>
    <row r="44" spans="1:21" ht="19.5" customHeight="1">
      <c r="A44" s="194"/>
      <c r="B44" s="706" t="s">
        <v>862</v>
      </c>
      <c r="C44" s="706"/>
      <c r="D44" s="706"/>
      <c r="E44" s="706"/>
      <c r="F44" s="706"/>
      <c r="G44" s="706"/>
      <c r="H44" s="706"/>
      <c r="I44" s="706"/>
      <c r="J44" s="706"/>
      <c r="K44" s="706"/>
      <c r="L44" s="706"/>
      <c r="M44" s="706"/>
      <c r="N44" s="706"/>
      <c r="O44" s="706"/>
      <c r="P44" s="706"/>
      <c r="Q44" s="706"/>
      <c r="R44" s="706"/>
      <c r="S44" s="706"/>
      <c r="T44" s="706"/>
      <c r="U44" s="183"/>
    </row>
    <row r="45" spans="1:21" ht="19.5" customHeight="1">
      <c r="A45" s="179"/>
      <c r="B45" s="174"/>
      <c r="C45" s="174"/>
      <c r="D45" s="174"/>
      <c r="E45" s="174"/>
      <c r="F45" s="174"/>
      <c r="G45" s="174"/>
      <c r="H45" s="174"/>
      <c r="I45" s="174"/>
      <c r="J45" s="174"/>
      <c r="K45" s="174"/>
      <c r="L45" s="174"/>
      <c r="M45" s="174"/>
      <c r="N45" s="174"/>
      <c r="O45" s="174"/>
      <c r="P45" s="174"/>
      <c r="Q45" s="174"/>
      <c r="R45" s="174"/>
      <c r="S45" s="174"/>
      <c r="T45" s="195" t="s">
        <v>455</v>
      </c>
      <c r="U45" s="183"/>
    </row>
    <row r="46" spans="1:21" s="198" customFormat="1" ht="19.5" customHeight="1">
      <c r="A46" s="196"/>
      <c r="B46" s="733" t="s">
        <v>863</v>
      </c>
      <c r="C46" s="734"/>
      <c r="D46" s="734"/>
      <c r="E46" s="734"/>
      <c r="F46" s="734"/>
      <c r="G46" s="735"/>
      <c r="H46" s="733" t="s">
        <v>864</v>
      </c>
      <c r="I46" s="683"/>
      <c r="J46" s="734"/>
      <c r="K46" s="735"/>
      <c r="L46" s="733" t="s">
        <v>865</v>
      </c>
      <c r="M46" s="734"/>
      <c r="N46" s="734"/>
      <c r="O46" s="734"/>
      <c r="P46" s="735"/>
      <c r="Q46" s="733" t="s">
        <v>864</v>
      </c>
      <c r="R46" s="683"/>
      <c r="S46" s="734"/>
      <c r="T46" s="735"/>
      <c r="U46" s="197"/>
    </row>
    <row r="47" spans="1:21" ht="19.5" customHeight="1">
      <c r="A47" s="179"/>
      <c r="B47" s="748" t="s">
        <v>456</v>
      </c>
      <c r="C47" s="749"/>
      <c r="D47" s="749"/>
      <c r="E47" s="749"/>
      <c r="F47" s="749"/>
      <c r="G47" s="750"/>
      <c r="H47" s="670"/>
      <c r="I47" s="671"/>
      <c r="J47" s="671"/>
      <c r="K47" s="672"/>
      <c r="L47" s="660" t="s">
        <v>866</v>
      </c>
      <c r="M47" s="661"/>
      <c r="N47" s="661"/>
      <c r="O47" s="661"/>
      <c r="P47" s="747"/>
      <c r="Q47" s="670">
        <v>42</v>
      </c>
      <c r="R47" s="671"/>
      <c r="S47" s="671"/>
      <c r="T47" s="672"/>
      <c r="U47" s="183"/>
    </row>
    <row r="48" spans="1:21" ht="19.5" customHeight="1">
      <c r="A48" s="179"/>
      <c r="B48" s="727" t="s">
        <v>457</v>
      </c>
      <c r="C48" s="728"/>
      <c r="D48" s="728"/>
      <c r="E48" s="728"/>
      <c r="F48" s="728"/>
      <c r="G48" s="729"/>
      <c r="H48" s="739"/>
      <c r="I48" s="740"/>
      <c r="J48" s="740"/>
      <c r="K48" s="741"/>
      <c r="L48" s="742" t="s">
        <v>867</v>
      </c>
      <c r="M48" s="743"/>
      <c r="N48" s="743"/>
      <c r="O48" s="743"/>
      <c r="P48" s="744"/>
      <c r="Q48" s="730"/>
      <c r="R48" s="731"/>
      <c r="S48" s="731"/>
      <c r="T48" s="732"/>
      <c r="U48" s="183"/>
    </row>
    <row r="49" spans="1:21" ht="19.5" customHeight="1">
      <c r="A49" s="179"/>
      <c r="B49" s="727" t="s">
        <v>458</v>
      </c>
      <c r="C49" s="728"/>
      <c r="D49" s="728"/>
      <c r="E49" s="728"/>
      <c r="F49" s="728"/>
      <c r="G49" s="729"/>
      <c r="H49" s="739"/>
      <c r="I49" s="740"/>
      <c r="J49" s="740"/>
      <c r="K49" s="741"/>
      <c r="L49" s="742" t="s">
        <v>868</v>
      </c>
      <c r="M49" s="743"/>
      <c r="N49" s="743"/>
      <c r="O49" s="743"/>
      <c r="P49" s="744"/>
      <c r="Q49" s="730"/>
      <c r="R49" s="731"/>
      <c r="S49" s="731"/>
      <c r="T49" s="732"/>
      <c r="U49" s="183"/>
    </row>
    <row r="50" spans="1:21" ht="19.5" customHeight="1">
      <c r="A50" s="179"/>
      <c r="B50" s="727" t="s">
        <v>459</v>
      </c>
      <c r="C50" s="728"/>
      <c r="D50" s="728"/>
      <c r="E50" s="728"/>
      <c r="F50" s="728"/>
      <c r="G50" s="729"/>
      <c r="H50" s="739"/>
      <c r="I50" s="740"/>
      <c r="J50" s="740"/>
      <c r="K50" s="741"/>
      <c r="L50" s="742" t="s">
        <v>869</v>
      </c>
      <c r="M50" s="743"/>
      <c r="N50" s="743"/>
      <c r="O50" s="743"/>
      <c r="P50" s="744"/>
      <c r="Q50" s="730"/>
      <c r="R50" s="731"/>
      <c r="S50" s="731"/>
      <c r="T50" s="732"/>
      <c r="U50" s="183"/>
    </row>
    <row r="51" spans="1:21" ht="19.5" customHeight="1">
      <c r="A51" s="179"/>
      <c r="B51" s="727" t="s">
        <v>460</v>
      </c>
      <c r="C51" s="728"/>
      <c r="D51" s="728"/>
      <c r="E51" s="728"/>
      <c r="F51" s="728"/>
      <c r="G51" s="729"/>
      <c r="H51" s="739"/>
      <c r="I51" s="740"/>
      <c r="J51" s="740"/>
      <c r="K51" s="741"/>
      <c r="L51" s="742"/>
      <c r="M51" s="743"/>
      <c r="N51" s="743"/>
      <c r="O51" s="743"/>
      <c r="P51" s="744"/>
      <c r="Q51" s="730"/>
      <c r="R51" s="731"/>
      <c r="S51" s="731"/>
      <c r="T51" s="732"/>
      <c r="U51" s="183"/>
    </row>
    <row r="52" spans="1:21" ht="19.5" customHeight="1">
      <c r="A52" s="179"/>
      <c r="B52" s="727" t="s">
        <v>386</v>
      </c>
      <c r="C52" s="728"/>
      <c r="D52" s="728"/>
      <c r="E52" s="728"/>
      <c r="F52" s="728"/>
      <c r="G52" s="729"/>
      <c r="H52" s="739">
        <v>42</v>
      </c>
      <c r="I52" s="740"/>
      <c r="J52" s="740"/>
      <c r="K52" s="741"/>
      <c r="L52" s="742"/>
      <c r="M52" s="743"/>
      <c r="N52" s="743"/>
      <c r="O52" s="743"/>
      <c r="P52" s="744"/>
      <c r="Q52" s="730"/>
      <c r="R52" s="731"/>
      <c r="S52" s="731"/>
      <c r="T52" s="732"/>
      <c r="U52" s="183"/>
    </row>
    <row r="53" spans="1:21" ht="19.5" customHeight="1">
      <c r="A53" s="179"/>
      <c r="B53" s="491" t="s">
        <v>870</v>
      </c>
      <c r="C53" s="174"/>
      <c r="D53" s="174"/>
      <c r="E53" s="174"/>
      <c r="F53" s="174"/>
      <c r="G53" s="229"/>
      <c r="H53" s="492"/>
      <c r="I53" s="493"/>
      <c r="J53" s="493"/>
      <c r="K53" s="494"/>
      <c r="L53" s="495"/>
      <c r="M53" s="496"/>
      <c r="N53" s="496"/>
      <c r="O53" s="496"/>
      <c r="P53" s="497"/>
      <c r="Q53" s="199"/>
      <c r="R53" s="498"/>
      <c r="S53" s="498"/>
      <c r="T53" s="499"/>
      <c r="U53" s="183"/>
    </row>
    <row r="54" spans="1:21" ht="19.5" customHeight="1">
      <c r="A54" s="179"/>
      <c r="B54" s="727" t="s">
        <v>461</v>
      </c>
      <c r="C54" s="728"/>
      <c r="D54" s="728"/>
      <c r="E54" s="728"/>
      <c r="F54" s="728"/>
      <c r="G54" s="729"/>
      <c r="H54" s="736"/>
      <c r="I54" s="737"/>
      <c r="J54" s="737"/>
      <c r="K54" s="738"/>
      <c r="L54" s="751"/>
      <c r="M54" s="752"/>
      <c r="N54" s="752"/>
      <c r="O54" s="752"/>
      <c r="P54" s="753"/>
      <c r="Q54" s="713"/>
      <c r="R54" s="714"/>
      <c r="S54" s="714"/>
      <c r="T54" s="710"/>
      <c r="U54" s="183"/>
    </row>
    <row r="55" spans="1:21" ht="19.5" customHeight="1">
      <c r="A55" s="179"/>
      <c r="B55" s="733" t="s">
        <v>462</v>
      </c>
      <c r="C55" s="734"/>
      <c r="D55" s="734"/>
      <c r="E55" s="734"/>
      <c r="F55" s="734"/>
      <c r="G55" s="735"/>
      <c r="H55" s="745">
        <f>SUM(H47:K54)</f>
        <v>42</v>
      </c>
      <c r="I55" s="746"/>
      <c r="J55" s="746"/>
      <c r="K55" s="712"/>
      <c r="L55" s="733" t="s">
        <v>871</v>
      </c>
      <c r="M55" s="734"/>
      <c r="N55" s="734"/>
      <c r="O55" s="734"/>
      <c r="P55" s="735"/>
      <c r="Q55" s="745">
        <f>SUM(Q47:T54)</f>
        <v>42</v>
      </c>
      <c r="R55" s="746"/>
      <c r="S55" s="746"/>
      <c r="T55" s="712"/>
      <c r="U55" s="183"/>
    </row>
    <row r="56" spans="1:21" ht="19.5" customHeight="1">
      <c r="A56" s="179"/>
      <c r="B56" s="174"/>
      <c r="C56" s="174" t="s">
        <v>872</v>
      </c>
      <c r="D56" s="174" t="s">
        <v>393</v>
      </c>
      <c r="E56" s="174"/>
      <c r="F56" s="174"/>
      <c r="G56" s="174"/>
      <c r="H56" s="174"/>
      <c r="I56" s="174"/>
      <c r="J56" s="174"/>
      <c r="K56" s="174"/>
      <c r="L56" s="174"/>
      <c r="M56" s="174"/>
      <c r="N56" s="174"/>
      <c r="O56" s="174"/>
      <c r="P56" s="174"/>
      <c r="Q56" s="174"/>
      <c r="R56" s="174"/>
      <c r="S56" s="174"/>
      <c r="T56" s="174"/>
      <c r="U56" s="183"/>
    </row>
    <row r="57" spans="1:21" ht="19.5" customHeight="1">
      <c r="A57" s="179"/>
      <c r="B57" s="174"/>
      <c r="C57" s="174"/>
      <c r="D57" s="709" t="s">
        <v>873</v>
      </c>
      <c r="E57" s="709"/>
      <c r="F57" s="709"/>
      <c r="G57" s="709"/>
      <c r="H57" s="709"/>
      <c r="I57" s="709"/>
      <c r="J57" s="709"/>
      <c r="K57" s="709"/>
      <c r="L57" s="709"/>
      <c r="M57" s="709"/>
      <c r="N57" s="709"/>
      <c r="O57" s="709"/>
      <c r="P57" s="709"/>
      <c r="Q57" s="709"/>
      <c r="R57" s="709"/>
      <c r="S57" s="709"/>
      <c r="T57" s="709"/>
      <c r="U57" s="183"/>
    </row>
    <row r="58" spans="1:21" ht="19.5" customHeight="1">
      <c r="A58" s="179"/>
      <c r="B58" s="174"/>
      <c r="C58" s="174"/>
      <c r="D58" s="709"/>
      <c r="E58" s="709"/>
      <c r="F58" s="709"/>
      <c r="G58" s="709"/>
      <c r="H58" s="709"/>
      <c r="I58" s="709"/>
      <c r="J58" s="709"/>
      <c r="K58" s="709"/>
      <c r="L58" s="709"/>
      <c r="M58" s="709"/>
      <c r="N58" s="709"/>
      <c r="O58" s="709"/>
      <c r="P58" s="709"/>
      <c r="Q58" s="709"/>
      <c r="R58" s="709"/>
      <c r="S58" s="709"/>
      <c r="T58" s="709"/>
      <c r="U58" s="183"/>
    </row>
    <row r="59" spans="1:21" ht="12.75" customHeight="1">
      <c r="A59" s="179"/>
      <c r="B59" s="174"/>
      <c r="C59" s="174"/>
      <c r="D59" s="698"/>
      <c r="E59" s="698"/>
      <c r="F59" s="698"/>
      <c r="G59" s="698"/>
      <c r="H59" s="698"/>
      <c r="I59" s="698"/>
      <c r="J59" s="698"/>
      <c r="K59" s="698"/>
      <c r="L59" s="698"/>
      <c r="M59" s="698"/>
      <c r="N59" s="698"/>
      <c r="O59" s="698"/>
      <c r="P59" s="698"/>
      <c r="Q59" s="698"/>
      <c r="R59" s="698"/>
      <c r="S59" s="698"/>
      <c r="T59" s="698"/>
      <c r="U59" s="183"/>
    </row>
    <row r="60" spans="1:21" ht="19.5" customHeight="1">
      <c r="A60" s="179"/>
      <c r="B60" s="174" t="s">
        <v>874</v>
      </c>
      <c r="C60" s="728" t="s">
        <v>875</v>
      </c>
      <c r="D60" s="728"/>
      <c r="E60" s="728"/>
      <c r="F60" s="728"/>
      <c r="G60" s="728"/>
      <c r="H60" s="728"/>
      <c r="I60" s="728"/>
      <c r="J60" s="728"/>
      <c r="K60" s="728"/>
      <c r="L60" s="728"/>
      <c r="M60" s="728"/>
      <c r="N60" s="728"/>
      <c r="O60" s="728"/>
      <c r="P60" s="728"/>
      <c r="Q60" s="728"/>
      <c r="R60" s="728"/>
      <c r="S60" s="728"/>
      <c r="T60" s="728"/>
      <c r="U60" s="708"/>
    </row>
    <row r="61" spans="1:21" ht="19.5" customHeight="1">
      <c r="A61" s="179"/>
      <c r="B61" s="174"/>
      <c r="C61" s="174"/>
      <c r="D61" s="174"/>
      <c r="E61" s="174"/>
      <c r="F61" s="174"/>
      <c r="G61" s="174"/>
      <c r="H61" s="174"/>
      <c r="I61" s="174"/>
      <c r="J61" s="174"/>
      <c r="K61" s="174"/>
      <c r="L61" s="174"/>
      <c r="M61" s="174"/>
      <c r="N61" s="174"/>
      <c r="O61" s="174"/>
      <c r="P61" s="174"/>
      <c r="Q61" s="174"/>
      <c r="R61" s="174"/>
      <c r="S61" s="174"/>
      <c r="T61" s="174"/>
      <c r="U61" s="183"/>
    </row>
    <row r="62" spans="1:21" ht="19.5" customHeight="1">
      <c r="A62" s="179" t="s">
        <v>876</v>
      </c>
      <c r="B62" s="174"/>
      <c r="C62" s="174"/>
      <c r="D62" s="174"/>
      <c r="E62" s="174"/>
      <c r="F62" s="174"/>
      <c r="G62" s="174"/>
      <c r="H62" s="174"/>
      <c r="I62" s="174"/>
      <c r="J62" s="174"/>
      <c r="K62" s="174"/>
      <c r="L62" s="174"/>
      <c r="M62" s="174"/>
      <c r="N62" s="174"/>
      <c r="O62" s="174"/>
      <c r="P62" s="174"/>
      <c r="Q62" s="174"/>
      <c r="R62" s="174"/>
      <c r="S62" s="174"/>
      <c r="T62" s="174"/>
      <c r="U62" s="183"/>
    </row>
    <row r="63" spans="1:21" ht="19.5" customHeight="1">
      <c r="A63" s="179"/>
      <c r="B63" s="174" t="s">
        <v>877</v>
      </c>
      <c r="C63" s="174"/>
      <c r="D63" s="174"/>
      <c r="E63" s="174"/>
      <c r="F63" s="174"/>
      <c r="G63" s="174"/>
      <c r="H63" s="174"/>
      <c r="I63" s="174"/>
      <c r="J63" s="174"/>
      <c r="K63" s="174"/>
      <c r="L63" s="174"/>
      <c r="M63" s="174"/>
      <c r="N63" s="174"/>
      <c r="O63" s="174"/>
      <c r="P63" s="174"/>
      <c r="Q63" s="174"/>
      <c r="R63" s="174"/>
      <c r="S63" s="174"/>
      <c r="T63" s="174"/>
      <c r="U63" s="183"/>
    </row>
    <row r="64" spans="1:21" s="150" customFormat="1" ht="19.5" customHeight="1">
      <c r="A64" s="173"/>
      <c r="B64" s="184" t="s">
        <v>878</v>
      </c>
      <c r="C64" s="174" t="s">
        <v>839</v>
      </c>
      <c r="D64" s="711" t="s">
        <v>879</v>
      </c>
      <c r="E64" s="711"/>
      <c r="F64" s="711"/>
      <c r="G64" s="711"/>
      <c r="H64" s="711"/>
      <c r="I64" s="711"/>
      <c r="J64" s="711"/>
      <c r="K64" s="711"/>
      <c r="L64" s="711"/>
      <c r="M64" s="711"/>
      <c r="N64" s="711"/>
      <c r="O64" s="711"/>
      <c r="P64" s="711"/>
      <c r="Q64" s="711"/>
      <c r="R64" s="711"/>
      <c r="S64" s="711"/>
      <c r="T64" s="711"/>
      <c r="U64" s="707"/>
    </row>
    <row r="65" spans="1:23" s="150" customFormat="1" ht="19.5" customHeight="1">
      <c r="A65" s="173"/>
      <c r="B65" s="184"/>
      <c r="C65" s="500"/>
      <c r="D65" s="711" t="s">
        <v>880</v>
      </c>
      <c r="E65" s="711"/>
      <c r="F65" s="711"/>
      <c r="G65" s="711"/>
      <c r="H65" s="711"/>
      <c r="I65" s="711"/>
      <c r="J65" s="711"/>
      <c r="K65" s="711"/>
      <c r="L65" s="711"/>
      <c r="M65" s="711"/>
      <c r="N65" s="711"/>
      <c r="O65" s="711"/>
      <c r="P65" s="711"/>
      <c r="Q65" s="711"/>
      <c r="R65" s="711"/>
      <c r="S65" s="711"/>
      <c r="T65" s="711"/>
      <c r="U65" s="707"/>
      <c r="W65" s="200"/>
    </row>
    <row r="66" spans="1:21" s="150" customFormat="1" ht="19.5" customHeight="1">
      <c r="A66" s="173"/>
      <c r="B66" s="184"/>
      <c r="C66" s="172" t="s">
        <v>848</v>
      </c>
      <c r="D66" s="711" t="s">
        <v>881</v>
      </c>
      <c r="E66" s="711"/>
      <c r="F66" s="711"/>
      <c r="G66" s="711"/>
      <c r="H66" s="711"/>
      <c r="I66" s="711"/>
      <c r="J66" s="711"/>
      <c r="K66" s="711"/>
      <c r="L66" s="711"/>
      <c r="M66" s="711"/>
      <c r="N66" s="711"/>
      <c r="O66" s="711"/>
      <c r="P66" s="711"/>
      <c r="Q66" s="711"/>
      <c r="R66" s="711"/>
      <c r="S66" s="711"/>
      <c r="T66" s="711"/>
      <c r="U66" s="707"/>
    </row>
    <row r="67" spans="1:22" s="150" customFormat="1" ht="19.5" customHeight="1">
      <c r="A67" s="173"/>
      <c r="B67" s="184"/>
      <c r="C67" s="501"/>
      <c r="D67" s="704" t="s">
        <v>882</v>
      </c>
      <c r="E67" s="704"/>
      <c r="F67" s="704"/>
      <c r="G67" s="704"/>
      <c r="H67" s="704"/>
      <c r="I67" s="704"/>
      <c r="J67" s="704"/>
      <c r="K67" s="704"/>
      <c r="L67" s="704"/>
      <c r="M67" s="704"/>
      <c r="N67" s="704"/>
      <c r="O67" s="704"/>
      <c r="P67" s="704"/>
      <c r="Q67" s="704"/>
      <c r="R67" s="704"/>
      <c r="S67" s="704"/>
      <c r="T67" s="704"/>
      <c r="U67" s="705"/>
      <c r="V67" s="173"/>
    </row>
    <row r="68" spans="1:21" s="150" customFormat="1" ht="16.5">
      <c r="A68" s="676"/>
      <c r="B68" s="677"/>
      <c r="C68" s="678" t="s">
        <v>941</v>
      </c>
      <c r="D68" s="704" t="s">
        <v>942</v>
      </c>
      <c r="E68" s="704"/>
      <c r="F68" s="704"/>
      <c r="G68" s="704"/>
      <c r="H68" s="704"/>
      <c r="I68" s="704"/>
      <c r="J68" s="704"/>
      <c r="K68" s="704"/>
      <c r="L68" s="704"/>
      <c r="M68" s="704"/>
      <c r="N68" s="704"/>
      <c r="O68" s="704"/>
      <c r="P68" s="704"/>
      <c r="Q68" s="704"/>
      <c r="R68" s="704"/>
      <c r="S68" s="704"/>
      <c r="T68" s="704"/>
      <c r="U68" s="705"/>
    </row>
    <row r="69" spans="1:22" s="150" customFormat="1" ht="17.25" thickBot="1">
      <c r="A69" s="673"/>
      <c r="B69" s="674"/>
      <c r="C69" s="675"/>
      <c r="D69" s="486"/>
      <c r="E69" s="486"/>
      <c r="F69" s="486"/>
      <c r="G69" s="486"/>
      <c r="H69" s="486"/>
      <c r="I69" s="486"/>
      <c r="J69" s="486"/>
      <c r="K69" s="486"/>
      <c r="L69" s="486"/>
      <c r="M69" s="486"/>
      <c r="N69" s="486"/>
      <c r="O69" s="486"/>
      <c r="P69" s="486"/>
      <c r="Q69" s="486"/>
      <c r="R69" s="486"/>
      <c r="S69" s="486"/>
      <c r="T69" s="486"/>
      <c r="U69" s="487"/>
      <c r="V69" s="173"/>
    </row>
    <row r="70" spans="1:22" s="150" customFormat="1" ht="23.25" customHeight="1">
      <c r="A70" s="201"/>
      <c r="B70" s="405"/>
      <c r="C70" s="193" t="s">
        <v>872</v>
      </c>
      <c r="D70" s="688" t="s">
        <v>883</v>
      </c>
      <c r="E70" s="688"/>
      <c r="F70" s="688"/>
      <c r="G70" s="688"/>
      <c r="H70" s="688"/>
      <c r="I70" s="688"/>
      <c r="J70" s="688"/>
      <c r="K70" s="688"/>
      <c r="L70" s="688"/>
      <c r="M70" s="688"/>
      <c r="N70" s="688"/>
      <c r="O70" s="688"/>
      <c r="P70" s="688"/>
      <c r="Q70" s="688"/>
      <c r="R70" s="688"/>
      <c r="S70" s="688"/>
      <c r="T70" s="688"/>
      <c r="U70" s="689"/>
      <c r="V70" s="173"/>
    </row>
    <row r="71" spans="1:21" s="150" customFormat="1" ht="29.25" customHeight="1">
      <c r="A71" s="173"/>
      <c r="B71" s="184"/>
      <c r="C71" s="174"/>
      <c r="D71" s="690"/>
      <c r="E71" s="690"/>
      <c r="F71" s="690"/>
      <c r="G71" s="690"/>
      <c r="H71" s="690"/>
      <c r="I71" s="690"/>
      <c r="J71" s="690"/>
      <c r="K71" s="690"/>
      <c r="L71" s="690"/>
      <c r="M71" s="690"/>
      <c r="N71" s="690"/>
      <c r="O71" s="690"/>
      <c r="P71" s="690"/>
      <c r="Q71" s="690"/>
      <c r="R71" s="690"/>
      <c r="S71" s="690"/>
      <c r="T71" s="690"/>
      <c r="U71" s="691"/>
    </row>
    <row r="72" spans="1:21" s="150" customFormat="1" ht="19.5" customHeight="1">
      <c r="A72" s="202"/>
      <c r="B72" s="706" t="s">
        <v>884</v>
      </c>
      <c r="C72" s="706"/>
      <c r="D72" s="706"/>
      <c r="E72" s="706"/>
      <c r="F72" s="706"/>
      <c r="G72" s="706"/>
      <c r="H72" s="706"/>
      <c r="I72" s="706"/>
      <c r="J72" s="706"/>
      <c r="K72" s="706"/>
      <c r="L72" s="706"/>
      <c r="M72" s="706"/>
      <c r="N72" s="706"/>
      <c r="O72" s="706"/>
      <c r="P72" s="706"/>
      <c r="Q72" s="706"/>
      <c r="R72" s="706"/>
      <c r="S72" s="706"/>
      <c r="T72" s="706"/>
      <c r="U72" s="183"/>
    </row>
    <row r="73" spans="1:21" s="150" customFormat="1" ht="19.5" customHeight="1">
      <c r="A73" s="179"/>
      <c r="B73" s="174"/>
      <c r="C73" s="174"/>
      <c r="D73" s="174"/>
      <c r="E73" s="174"/>
      <c r="F73" s="174"/>
      <c r="G73" s="174"/>
      <c r="H73" s="174"/>
      <c r="I73" s="174"/>
      <c r="J73" s="174"/>
      <c r="K73" s="174"/>
      <c r="L73" s="174"/>
      <c r="M73" s="174"/>
      <c r="N73" s="174"/>
      <c r="O73" s="174"/>
      <c r="P73" s="174"/>
      <c r="Q73" s="174"/>
      <c r="R73" s="174"/>
      <c r="S73" s="174"/>
      <c r="T73" s="195" t="s">
        <v>885</v>
      </c>
      <c r="U73" s="183"/>
    </row>
    <row r="74" spans="1:21" ht="36.75" customHeight="1">
      <c r="A74" s="179"/>
      <c r="B74" s="721" t="s">
        <v>886</v>
      </c>
      <c r="C74" s="722"/>
      <c r="D74" s="722"/>
      <c r="E74" s="723"/>
      <c r="F74" s="701" t="s">
        <v>887</v>
      </c>
      <c r="G74" s="702"/>
      <c r="H74" s="703"/>
      <c r="I74" s="701" t="s">
        <v>888</v>
      </c>
      <c r="J74" s="702"/>
      <c r="K74" s="703"/>
      <c r="L74" s="701" t="s">
        <v>889</v>
      </c>
      <c r="M74" s="702"/>
      <c r="N74" s="703"/>
      <c r="O74" s="701" t="s">
        <v>890</v>
      </c>
      <c r="P74" s="702"/>
      <c r="Q74" s="703"/>
      <c r="R74" s="701" t="s">
        <v>864</v>
      </c>
      <c r="S74" s="702"/>
      <c r="T74" s="703"/>
      <c r="U74" s="183"/>
    </row>
    <row r="75" spans="1:21" ht="19.5" customHeight="1">
      <c r="A75" s="179"/>
      <c r="B75" s="489" t="s">
        <v>87</v>
      </c>
      <c r="C75" s="490"/>
      <c r="D75" s="490"/>
      <c r="E75" s="503"/>
      <c r="F75" s="692"/>
      <c r="G75" s="692"/>
      <c r="H75" s="692"/>
      <c r="I75" s="692"/>
      <c r="J75" s="692"/>
      <c r="K75" s="692" t="s">
        <v>191</v>
      </c>
      <c r="L75" s="692"/>
      <c r="M75" s="692"/>
      <c r="N75" s="692" t="s">
        <v>192</v>
      </c>
      <c r="O75" s="692"/>
      <c r="P75" s="692"/>
      <c r="Q75" s="692"/>
      <c r="R75" s="692"/>
      <c r="S75" s="692"/>
      <c r="T75" s="692"/>
      <c r="U75" s="183"/>
    </row>
    <row r="76" spans="1:21" ht="32.25" customHeight="1">
      <c r="A76" s="179"/>
      <c r="B76" s="491" t="s">
        <v>891</v>
      </c>
      <c r="C76" s="174"/>
      <c r="D76" s="174"/>
      <c r="E76" s="504"/>
      <c r="F76" s="724">
        <v>9596</v>
      </c>
      <c r="G76" s="725"/>
      <c r="H76" s="726"/>
      <c r="I76" s="724">
        <v>8909</v>
      </c>
      <c r="J76" s="725"/>
      <c r="K76" s="726"/>
      <c r="L76" s="724">
        <v>8032</v>
      </c>
      <c r="M76" s="725"/>
      <c r="N76" s="726"/>
      <c r="O76" s="724">
        <v>10641</v>
      </c>
      <c r="P76" s="725"/>
      <c r="Q76" s="726"/>
      <c r="R76" s="724">
        <v>11145</v>
      </c>
      <c r="S76" s="725"/>
      <c r="T76" s="726"/>
      <c r="U76" s="183"/>
    </row>
    <row r="77" spans="1:21" ht="19.5" customHeight="1">
      <c r="A77" s="179"/>
      <c r="B77" s="491" t="s">
        <v>89</v>
      </c>
      <c r="C77" s="174"/>
      <c r="D77" s="174"/>
      <c r="E77" s="504"/>
      <c r="F77" s="724">
        <v>4</v>
      </c>
      <c r="G77" s="725"/>
      <c r="H77" s="726"/>
      <c r="I77" s="724">
        <v>0</v>
      </c>
      <c r="J77" s="725"/>
      <c r="K77" s="726"/>
      <c r="L77" s="724">
        <v>52</v>
      </c>
      <c r="M77" s="725"/>
      <c r="N77" s="726"/>
      <c r="O77" s="724">
        <v>54</v>
      </c>
      <c r="P77" s="725"/>
      <c r="Q77" s="726"/>
      <c r="R77" s="724">
        <v>54</v>
      </c>
      <c r="S77" s="725"/>
      <c r="T77" s="726"/>
      <c r="U77" s="183"/>
    </row>
    <row r="78" spans="1:21" ht="19.5" customHeight="1">
      <c r="A78" s="179"/>
      <c r="B78" s="505" t="s">
        <v>90</v>
      </c>
      <c r="C78" s="506"/>
      <c r="D78" s="506"/>
      <c r="E78" s="507"/>
      <c r="F78" s="696">
        <v>9600</v>
      </c>
      <c r="G78" s="697"/>
      <c r="H78" s="682"/>
      <c r="I78" s="696">
        <f>I76+I77</f>
        <v>8909</v>
      </c>
      <c r="J78" s="697"/>
      <c r="K78" s="682"/>
      <c r="L78" s="696">
        <f>L76+L77</f>
        <v>8084</v>
      </c>
      <c r="M78" s="697"/>
      <c r="N78" s="682"/>
      <c r="O78" s="696">
        <f>O76+O77</f>
        <v>10695</v>
      </c>
      <c r="P78" s="697"/>
      <c r="Q78" s="682"/>
      <c r="R78" s="696">
        <f>R76+R77</f>
        <v>11199</v>
      </c>
      <c r="S78" s="697"/>
      <c r="T78" s="682"/>
      <c r="U78" s="183"/>
    </row>
    <row r="79" spans="1:21" ht="19.5" customHeight="1">
      <c r="A79" s="179"/>
      <c r="B79" s="489" t="s">
        <v>892</v>
      </c>
      <c r="C79" s="490"/>
      <c r="D79" s="490"/>
      <c r="E79" s="504"/>
      <c r="F79" s="693"/>
      <c r="G79" s="694"/>
      <c r="H79" s="695"/>
      <c r="I79" s="693"/>
      <c r="J79" s="694"/>
      <c r="K79" s="695"/>
      <c r="L79" s="693"/>
      <c r="M79" s="694"/>
      <c r="N79" s="695"/>
      <c r="O79" s="693"/>
      <c r="P79" s="694"/>
      <c r="Q79" s="695"/>
      <c r="R79" s="693"/>
      <c r="S79" s="694"/>
      <c r="T79" s="695"/>
      <c r="U79" s="183"/>
    </row>
    <row r="80" spans="1:21" ht="19.5" customHeight="1">
      <c r="A80" s="179"/>
      <c r="B80" s="491" t="s">
        <v>91</v>
      </c>
      <c r="C80" s="174"/>
      <c r="D80" s="174"/>
      <c r="E80" s="504"/>
      <c r="F80" s="724">
        <v>8101</v>
      </c>
      <c r="G80" s="725"/>
      <c r="H80" s="726"/>
      <c r="I80" s="724">
        <v>8433</v>
      </c>
      <c r="J80" s="725"/>
      <c r="K80" s="726"/>
      <c r="L80" s="724">
        <v>7011</v>
      </c>
      <c r="M80" s="725"/>
      <c r="N80" s="726"/>
      <c r="O80" s="724">
        <v>10677</v>
      </c>
      <c r="P80" s="725"/>
      <c r="Q80" s="726"/>
      <c r="R80" s="724">
        <f>'收支餘絀表'!D10</f>
        <v>10379</v>
      </c>
      <c r="S80" s="725"/>
      <c r="T80" s="726"/>
      <c r="U80" s="183"/>
    </row>
    <row r="81" spans="1:21" ht="19.5" customHeight="1">
      <c r="A81" s="179"/>
      <c r="B81" s="491" t="s">
        <v>92</v>
      </c>
      <c r="C81" s="174"/>
      <c r="D81" s="174"/>
      <c r="E81" s="504"/>
      <c r="F81" s="724">
        <v>0</v>
      </c>
      <c r="G81" s="725"/>
      <c r="H81" s="726"/>
      <c r="I81" s="724">
        <v>0</v>
      </c>
      <c r="J81" s="725"/>
      <c r="K81" s="726"/>
      <c r="L81" s="724">
        <v>0</v>
      </c>
      <c r="M81" s="725"/>
      <c r="N81" s="726"/>
      <c r="O81" s="724">
        <v>0</v>
      </c>
      <c r="P81" s="725"/>
      <c r="Q81" s="726"/>
      <c r="R81" s="724">
        <v>0</v>
      </c>
      <c r="S81" s="725"/>
      <c r="T81" s="726"/>
      <c r="U81" s="183"/>
    </row>
    <row r="82" spans="1:21" ht="19.5" customHeight="1">
      <c r="A82" s="179"/>
      <c r="B82" s="505" t="s">
        <v>893</v>
      </c>
      <c r="C82" s="506"/>
      <c r="D82" s="506"/>
      <c r="E82" s="504"/>
      <c r="F82" s="696">
        <v>8101</v>
      </c>
      <c r="G82" s="697"/>
      <c r="H82" s="682"/>
      <c r="I82" s="696">
        <f>I80+I81</f>
        <v>8433</v>
      </c>
      <c r="J82" s="697"/>
      <c r="K82" s="682"/>
      <c r="L82" s="696">
        <f>L80+L81</f>
        <v>7011</v>
      </c>
      <c r="M82" s="697"/>
      <c r="N82" s="682"/>
      <c r="O82" s="696">
        <f>O80+O81</f>
        <v>10677</v>
      </c>
      <c r="P82" s="697"/>
      <c r="Q82" s="682"/>
      <c r="R82" s="696">
        <f>R80+R81</f>
        <v>10379</v>
      </c>
      <c r="S82" s="697"/>
      <c r="T82" s="682"/>
      <c r="U82" s="183"/>
    </row>
    <row r="83" spans="1:21" ht="19.5" customHeight="1">
      <c r="A83" s="179"/>
      <c r="B83" s="508" t="s">
        <v>894</v>
      </c>
      <c r="C83" s="509"/>
      <c r="D83" s="509"/>
      <c r="E83" s="502"/>
      <c r="F83" s="754">
        <f>F78-F82</f>
        <v>1499</v>
      </c>
      <c r="G83" s="755"/>
      <c r="H83" s="756"/>
      <c r="I83" s="754">
        <f>I78-I82</f>
        <v>476</v>
      </c>
      <c r="J83" s="755"/>
      <c r="K83" s="756"/>
      <c r="L83" s="754">
        <f>L78-L82</f>
        <v>1073</v>
      </c>
      <c r="M83" s="755"/>
      <c r="N83" s="756"/>
      <c r="O83" s="754">
        <f>O78-O82</f>
        <v>18</v>
      </c>
      <c r="P83" s="755"/>
      <c r="Q83" s="756"/>
      <c r="R83" s="754">
        <f>R78-R82</f>
        <v>820</v>
      </c>
      <c r="S83" s="755"/>
      <c r="T83" s="756"/>
      <c r="U83" s="183"/>
    </row>
    <row r="84" spans="1:21" ht="19.5" customHeight="1">
      <c r="A84" s="179"/>
      <c r="B84" s="174" t="s">
        <v>851</v>
      </c>
      <c r="C84" s="174" t="s">
        <v>895</v>
      </c>
      <c r="D84" s="174"/>
      <c r="E84" s="174"/>
      <c r="F84" s="174"/>
      <c r="G84" s="174"/>
      <c r="H84" s="174"/>
      <c r="I84" s="174"/>
      <c r="J84" s="174"/>
      <c r="K84" s="174"/>
      <c r="L84" s="174"/>
      <c r="M84" s="174"/>
      <c r="N84" s="174"/>
      <c r="O84" s="174"/>
      <c r="P84" s="174"/>
      <c r="Q84" s="174"/>
      <c r="R84" s="174"/>
      <c r="S84" s="174"/>
      <c r="T84" s="174"/>
      <c r="U84" s="183"/>
    </row>
    <row r="85" spans="1:21" ht="19.5" customHeight="1">
      <c r="A85" s="179"/>
      <c r="B85" s="174"/>
      <c r="C85" s="174" t="s">
        <v>896</v>
      </c>
      <c r="D85" s="174"/>
      <c r="E85" s="174"/>
      <c r="F85" s="174"/>
      <c r="G85" s="174"/>
      <c r="H85" s="174"/>
      <c r="I85" s="174"/>
      <c r="J85" s="174"/>
      <c r="K85" s="174"/>
      <c r="L85" s="174"/>
      <c r="M85" s="174"/>
      <c r="N85" s="174"/>
      <c r="O85" s="174"/>
      <c r="P85" s="174"/>
      <c r="Q85" s="174"/>
      <c r="R85" s="174"/>
      <c r="S85" s="174"/>
      <c r="T85" s="174"/>
      <c r="U85" s="183"/>
    </row>
    <row r="86" spans="1:21" ht="19.5" customHeight="1">
      <c r="A86" s="179"/>
      <c r="B86" s="174" t="s">
        <v>874</v>
      </c>
      <c r="C86" s="174" t="s">
        <v>897</v>
      </c>
      <c r="D86" s="174"/>
      <c r="E86" s="174"/>
      <c r="F86" s="174"/>
      <c r="G86" s="174"/>
      <c r="H86" s="174"/>
      <c r="I86" s="174"/>
      <c r="J86" s="174"/>
      <c r="K86" s="174"/>
      <c r="L86" s="174"/>
      <c r="M86" s="174"/>
      <c r="N86" s="174"/>
      <c r="O86" s="174"/>
      <c r="P86" s="174"/>
      <c r="Q86" s="174"/>
      <c r="R86" s="174"/>
      <c r="S86" s="174"/>
      <c r="T86" s="174"/>
      <c r="U86" s="183"/>
    </row>
    <row r="87" spans="1:21" ht="19.5" customHeight="1">
      <c r="A87" s="179"/>
      <c r="B87" s="174"/>
      <c r="C87" s="174" t="s">
        <v>839</v>
      </c>
      <c r="D87" s="728" t="s">
        <v>898</v>
      </c>
      <c r="E87" s="699"/>
      <c r="F87" s="699"/>
      <c r="G87" s="699"/>
      <c r="H87" s="699"/>
      <c r="I87" s="699"/>
      <c r="J87" s="699"/>
      <c r="K87" s="699"/>
      <c r="L87" s="699"/>
      <c r="M87" s="699"/>
      <c r="N87" s="699"/>
      <c r="O87" s="699"/>
      <c r="P87" s="699"/>
      <c r="Q87" s="699"/>
      <c r="R87" s="699"/>
      <c r="S87" s="699"/>
      <c r="T87" s="699"/>
      <c r="U87" s="700"/>
    </row>
    <row r="88" spans="1:21" ht="19.5" customHeight="1">
      <c r="A88" s="179"/>
      <c r="B88" s="174"/>
      <c r="C88" s="174"/>
      <c r="D88" s="174" t="s">
        <v>841</v>
      </c>
      <c r="E88" s="174" t="s">
        <v>899</v>
      </c>
      <c r="F88" s="149"/>
      <c r="G88" s="149"/>
      <c r="H88" s="149"/>
      <c r="I88" s="149"/>
      <c r="J88" s="149"/>
      <c r="K88" s="174"/>
      <c r="L88" s="174"/>
      <c r="M88" s="174"/>
      <c r="N88" s="174"/>
      <c r="O88" s="174"/>
      <c r="P88" s="174"/>
      <c r="Q88" s="174"/>
      <c r="R88" s="174"/>
      <c r="S88" s="174"/>
      <c r="T88" s="174"/>
      <c r="U88" s="183"/>
    </row>
    <row r="89" spans="1:21" ht="19.5" customHeight="1">
      <c r="A89" s="179"/>
      <c r="B89" s="174"/>
      <c r="C89" s="174"/>
      <c r="D89" s="174" t="s">
        <v>188</v>
      </c>
      <c r="E89" s="174" t="s">
        <v>900</v>
      </c>
      <c r="F89" s="149"/>
      <c r="G89" s="149"/>
      <c r="H89" s="149"/>
      <c r="I89" s="149"/>
      <c r="J89" s="149"/>
      <c r="K89" s="174"/>
      <c r="L89" s="174"/>
      <c r="M89" s="174"/>
      <c r="N89" s="174"/>
      <c r="O89" s="174"/>
      <c r="P89" s="174"/>
      <c r="Q89" s="174"/>
      <c r="R89" s="174"/>
      <c r="S89" s="174"/>
      <c r="T89" s="174"/>
      <c r="U89" s="183"/>
    </row>
    <row r="90" spans="1:21" ht="19.5" customHeight="1">
      <c r="A90" s="179"/>
      <c r="B90" s="174"/>
      <c r="C90" s="174"/>
      <c r="D90" s="174" t="s">
        <v>845</v>
      </c>
      <c r="E90" s="174" t="s">
        <v>901</v>
      </c>
      <c r="F90" s="149"/>
      <c r="G90" s="149"/>
      <c r="H90" s="149"/>
      <c r="I90" s="149"/>
      <c r="J90" s="149"/>
      <c r="K90" s="174"/>
      <c r="L90" s="174"/>
      <c r="M90" s="174"/>
      <c r="N90" s="174"/>
      <c r="O90" s="174"/>
      <c r="P90" s="174"/>
      <c r="Q90" s="174"/>
      <c r="R90" s="174"/>
      <c r="S90" s="174"/>
      <c r="T90" s="174"/>
      <c r="U90" s="183"/>
    </row>
    <row r="91" spans="1:21" ht="19.5" customHeight="1">
      <c r="A91" s="179"/>
      <c r="B91" s="174"/>
      <c r="C91" s="174" t="s">
        <v>848</v>
      </c>
      <c r="D91" s="728" t="s">
        <v>902</v>
      </c>
      <c r="E91" s="699"/>
      <c r="F91" s="699"/>
      <c r="G91" s="699"/>
      <c r="H91" s="699"/>
      <c r="I91" s="699"/>
      <c r="J91" s="699"/>
      <c r="K91" s="699"/>
      <c r="L91" s="699"/>
      <c r="M91" s="699"/>
      <c r="N91" s="699"/>
      <c r="O91" s="699"/>
      <c r="P91" s="699"/>
      <c r="Q91" s="699"/>
      <c r="R91" s="699"/>
      <c r="S91" s="699"/>
      <c r="T91" s="699"/>
      <c r="U91" s="700"/>
    </row>
    <row r="92" spans="1:21" ht="19.5" customHeight="1">
      <c r="A92" s="179"/>
      <c r="B92" s="174"/>
      <c r="C92" s="174"/>
      <c r="D92" s="174"/>
      <c r="E92" s="174" t="s">
        <v>903</v>
      </c>
      <c r="F92" s="83"/>
      <c r="G92" s="83"/>
      <c r="H92" s="83"/>
      <c r="I92" s="83"/>
      <c r="J92" s="83"/>
      <c r="K92" s="83"/>
      <c r="L92" s="83"/>
      <c r="M92" s="83"/>
      <c r="N92" s="83"/>
      <c r="O92" s="83"/>
      <c r="P92" s="83"/>
      <c r="Q92" s="83"/>
      <c r="R92" s="83"/>
      <c r="S92" s="83"/>
      <c r="T92" s="83"/>
      <c r="U92" s="168"/>
    </row>
    <row r="93" spans="1:21" ht="19.5" customHeight="1">
      <c r="A93" s="179"/>
      <c r="B93" s="174"/>
      <c r="C93" s="174" t="s">
        <v>861</v>
      </c>
      <c r="D93" s="728" t="s">
        <v>904</v>
      </c>
      <c r="E93" s="699"/>
      <c r="F93" s="699"/>
      <c r="G93" s="699"/>
      <c r="H93" s="699"/>
      <c r="I93" s="699"/>
      <c r="J93" s="699"/>
      <c r="K93" s="699"/>
      <c r="L93" s="699"/>
      <c r="M93" s="699"/>
      <c r="N93" s="699"/>
      <c r="O93" s="699"/>
      <c r="P93" s="699"/>
      <c r="Q93" s="699"/>
      <c r="R93" s="699"/>
      <c r="S93" s="699"/>
      <c r="T93" s="699"/>
      <c r="U93" s="700"/>
    </row>
    <row r="94" spans="1:21" ht="19.5" customHeight="1" hidden="1">
      <c r="A94" s="179"/>
      <c r="B94" s="174"/>
      <c r="C94" s="174"/>
      <c r="D94" s="174"/>
      <c r="E94" s="174" t="s">
        <v>905</v>
      </c>
      <c r="F94" s="83"/>
      <c r="G94" s="83"/>
      <c r="H94" s="83"/>
      <c r="I94" s="83"/>
      <c r="J94" s="83"/>
      <c r="K94" s="83"/>
      <c r="L94" s="83"/>
      <c r="M94" s="83"/>
      <c r="N94" s="83"/>
      <c r="O94" s="83"/>
      <c r="P94" s="83"/>
      <c r="Q94" s="83"/>
      <c r="R94" s="83"/>
      <c r="S94" s="83"/>
      <c r="T94" s="83"/>
      <c r="U94" s="168"/>
    </row>
    <row r="95" spans="1:21" ht="19.5" customHeight="1">
      <c r="A95" s="179"/>
      <c r="B95" s="174"/>
      <c r="C95" s="174" t="s">
        <v>872</v>
      </c>
      <c r="D95" s="728" t="s">
        <v>906</v>
      </c>
      <c r="E95" s="699"/>
      <c r="F95" s="699"/>
      <c r="G95" s="699"/>
      <c r="H95" s="699"/>
      <c r="I95" s="699"/>
      <c r="J95" s="699"/>
      <c r="K95" s="699"/>
      <c r="L95" s="699"/>
      <c r="M95" s="699"/>
      <c r="N95" s="699"/>
      <c r="O95" s="699"/>
      <c r="P95" s="699"/>
      <c r="Q95" s="699"/>
      <c r="R95" s="699"/>
      <c r="S95" s="699"/>
      <c r="T95" s="699"/>
      <c r="U95" s="700"/>
    </row>
    <row r="96" spans="1:21" ht="19.5" customHeight="1">
      <c r="A96" s="179"/>
      <c r="B96" s="174"/>
      <c r="C96" s="174" t="s">
        <v>907</v>
      </c>
      <c r="D96" s="728" t="s">
        <v>908</v>
      </c>
      <c r="E96" s="699"/>
      <c r="F96" s="699"/>
      <c r="G96" s="699"/>
      <c r="H96" s="699"/>
      <c r="I96" s="699"/>
      <c r="J96" s="699"/>
      <c r="K96" s="699"/>
      <c r="L96" s="699"/>
      <c r="M96" s="699"/>
      <c r="N96" s="699"/>
      <c r="O96" s="699"/>
      <c r="P96" s="699"/>
      <c r="Q96" s="699"/>
      <c r="R96" s="699"/>
      <c r="S96" s="699"/>
      <c r="T96" s="699"/>
      <c r="U96" s="700"/>
    </row>
    <row r="97" spans="1:21" ht="19.5" customHeight="1">
      <c r="A97" s="179"/>
      <c r="B97" s="174"/>
      <c r="C97" s="174" t="s">
        <v>909</v>
      </c>
      <c r="D97" s="728" t="s">
        <v>910</v>
      </c>
      <c r="E97" s="699"/>
      <c r="F97" s="699"/>
      <c r="G97" s="699"/>
      <c r="H97" s="699"/>
      <c r="I97" s="699"/>
      <c r="J97" s="699"/>
      <c r="K97" s="699"/>
      <c r="L97" s="699"/>
      <c r="M97" s="699"/>
      <c r="N97" s="699"/>
      <c r="O97" s="699"/>
      <c r="P97" s="699"/>
      <c r="Q97" s="699"/>
      <c r="R97" s="699"/>
      <c r="S97" s="699"/>
      <c r="T97" s="699"/>
      <c r="U97" s="700"/>
    </row>
    <row r="98" spans="1:21" ht="19.5" customHeight="1">
      <c r="A98" s="179"/>
      <c r="B98" s="174"/>
      <c r="C98" s="174"/>
      <c r="D98" s="174"/>
      <c r="E98" s="174"/>
      <c r="F98" s="174"/>
      <c r="G98" s="174"/>
      <c r="H98" s="174"/>
      <c r="I98" s="174"/>
      <c r="J98" s="174"/>
      <c r="K98" s="174"/>
      <c r="L98" s="174"/>
      <c r="M98" s="174"/>
      <c r="N98" s="174"/>
      <c r="O98" s="174"/>
      <c r="P98" s="174"/>
      <c r="Q98" s="174"/>
      <c r="R98" s="174"/>
      <c r="S98" s="174"/>
      <c r="T98" s="174"/>
      <c r="U98" s="183"/>
    </row>
    <row r="99" spans="1:21" ht="19.5" customHeight="1">
      <c r="A99" s="179"/>
      <c r="B99" s="174"/>
      <c r="C99" s="174"/>
      <c r="D99" s="174"/>
      <c r="E99" s="174"/>
      <c r="F99" s="174"/>
      <c r="G99" s="174"/>
      <c r="H99" s="174"/>
      <c r="I99" s="174"/>
      <c r="J99" s="174"/>
      <c r="K99" s="174"/>
      <c r="L99" s="174"/>
      <c r="M99" s="174"/>
      <c r="N99" s="174"/>
      <c r="O99" s="174"/>
      <c r="P99" s="174"/>
      <c r="Q99" s="174"/>
      <c r="R99" s="174"/>
      <c r="S99" s="174"/>
      <c r="T99" s="174"/>
      <c r="U99" s="183"/>
    </row>
    <row r="100" spans="1:21" ht="19.5" customHeight="1">
      <c r="A100" s="179"/>
      <c r="B100" s="174"/>
      <c r="C100" s="174"/>
      <c r="D100" s="174"/>
      <c r="E100" s="174"/>
      <c r="F100" s="174"/>
      <c r="G100" s="174"/>
      <c r="H100" s="174"/>
      <c r="I100" s="174"/>
      <c r="J100" s="174"/>
      <c r="K100" s="174"/>
      <c r="L100" s="174"/>
      <c r="M100" s="174"/>
      <c r="N100" s="174"/>
      <c r="O100" s="174"/>
      <c r="P100" s="174"/>
      <c r="Q100" s="174"/>
      <c r="R100" s="174"/>
      <c r="S100" s="174"/>
      <c r="T100" s="174"/>
      <c r="U100" s="183"/>
    </row>
    <row r="101" spans="1:21" ht="19.5" customHeight="1">
      <c r="A101" s="179"/>
      <c r="B101" s="174"/>
      <c r="C101" s="174"/>
      <c r="D101" s="174"/>
      <c r="E101" s="174"/>
      <c r="F101" s="174"/>
      <c r="G101" s="174"/>
      <c r="H101" s="174"/>
      <c r="I101" s="174"/>
      <c r="J101" s="174"/>
      <c r="K101" s="174"/>
      <c r="L101" s="174"/>
      <c r="M101" s="174"/>
      <c r="N101" s="174"/>
      <c r="O101" s="174"/>
      <c r="P101" s="174"/>
      <c r="Q101" s="174"/>
      <c r="R101" s="174"/>
      <c r="S101" s="174"/>
      <c r="T101" s="174"/>
      <c r="U101" s="183"/>
    </row>
    <row r="102" spans="1:21" ht="21" customHeight="1">
      <c r="A102" s="179"/>
      <c r="B102" s="174"/>
      <c r="C102" s="174"/>
      <c r="D102" s="174"/>
      <c r="E102" s="174"/>
      <c r="F102" s="174"/>
      <c r="G102" s="174"/>
      <c r="H102" s="174"/>
      <c r="I102" s="174"/>
      <c r="J102" s="174"/>
      <c r="K102" s="174"/>
      <c r="L102" s="174"/>
      <c r="M102" s="174"/>
      <c r="N102" s="174"/>
      <c r="O102" s="174"/>
      <c r="P102" s="174"/>
      <c r="Q102" s="174"/>
      <c r="R102" s="174"/>
      <c r="S102" s="174"/>
      <c r="T102" s="174"/>
      <c r="U102" s="183"/>
    </row>
    <row r="103" spans="1:21" ht="38.25" customHeight="1" thickBot="1">
      <c r="A103" s="242"/>
      <c r="B103" s="191"/>
      <c r="C103" s="191"/>
      <c r="D103" s="191"/>
      <c r="E103" s="191"/>
      <c r="F103" s="191"/>
      <c r="G103" s="191"/>
      <c r="H103" s="191"/>
      <c r="I103" s="191"/>
      <c r="J103" s="191"/>
      <c r="K103" s="191"/>
      <c r="L103" s="191"/>
      <c r="M103" s="191"/>
      <c r="N103" s="191"/>
      <c r="O103" s="191"/>
      <c r="P103" s="191"/>
      <c r="Q103" s="191"/>
      <c r="R103" s="191"/>
      <c r="S103" s="191"/>
      <c r="T103" s="191"/>
      <c r="U103" s="679"/>
    </row>
    <row r="104" spans="1:21" ht="19.5" customHeight="1" thickBot="1">
      <c r="A104" s="680"/>
      <c r="B104" s="680"/>
      <c r="C104" s="680"/>
      <c r="D104" s="680"/>
      <c r="E104" s="680"/>
      <c r="F104" s="680"/>
      <c r="G104" s="680"/>
      <c r="H104" s="680"/>
      <c r="I104" s="680"/>
      <c r="J104" s="680"/>
      <c r="K104" s="680"/>
      <c r="L104" s="680"/>
      <c r="M104" s="680"/>
      <c r="N104" s="680"/>
      <c r="O104" s="680"/>
      <c r="P104" s="680"/>
      <c r="Q104" s="680"/>
      <c r="R104" s="680"/>
      <c r="S104" s="680"/>
      <c r="T104" s="680"/>
      <c r="U104" s="680"/>
    </row>
    <row r="105" ht="19.5" customHeight="1"/>
    <row r="106" ht="19.5" customHeight="1"/>
    <row r="107" ht="19.5" customHeight="1"/>
  </sheetData>
  <sheetProtection/>
  <mergeCells count="122">
    <mergeCell ref="F83:H83"/>
    <mergeCell ref="O78:Q78"/>
    <mergeCell ref="O79:Q79"/>
    <mergeCell ref="O80:Q80"/>
    <mergeCell ref="L78:N78"/>
    <mergeCell ref="L80:N80"/>
    <mergeCell ref="O83:Q83"/>
    <mergeCell ref="L83:N83"/>
    <mergeCell ref="I83:K83"/>
    <mergeCell ref="F82:H82"/>
    <mergeCell ref="L48:P48"/>
    <mergeCell ref="I80:K80"/>
    <mergeCell ref="I74:K74"/>
    <mergeCell ref="L75:N75"/>
    <mergeCell ref="O77:Q77"/>
    <mergeCell ref="O74:Q74"/>
    <mergeCell ref="I75:K75"/>
    <mergeCell ref="Q52:T52"/>
    <mergeCell ref="L52:P52"/>
    <mergeCell ref="H52:K52"/>
    <mergeCell ref="O81:Q81"/>
    <mergeCell ref="O82:Q82"/>
    <mergeCell ref="B49:G49"/>
    <mergeCell ref="H49:K49"/>
    <mergeCell ref="L49:P49"/>
    <mergeCell ref="Q49:T49"/>
    <mergeCell ref="L82:N82"/>
    <mergeCell ref="I82:K82"/>
    <mergeCell ref="L81:N81"/>
    <mergeCell ref="F80:H80"/>
    <mergeCell ref="F78:H78"/>
    <mergeCell ref="D97:U97"/>
    <mergeCell ref="R83:T83"/>
    <mergeCell ref="R78:T78"/>
    <mergeCell ref="R79:T79"/>
    <mergeCell ref="R80:T80"/>
    <mergeCell ref="R81:T81"/>
    <mergeCell ref="R82:T82"/>
    <mergeCell ref="D96:U96"/>
    <mergeCell ref="D93:U93"/>
    <mergeCell ref="F77:H77"/>
    <mergeCell ref="L50:P50"/>
    <mergeCell ref="D64:U64"/>
    <mergeCell ref="L77:N77"/>
    <mergeCell ref="I77:K77"/>
    <mergeCell ref="F76:H76"/>
    <mergeCell ref="D68:U68"/>
    <mergeCell ref="R75:T75"/>
    <mergeCell ref="B52:G52"/>
    <mergeCell ref="L54:P54"/>
    <mergeCell ref="Q47:T47"/>
    <mergeCell ref="L47:P47"/>
    <mergeCell ref="B47:G47"/>
    <mergeCell ref="H47:K47"/>
    <mergeCell ref="Q46:T46"/>
    <mergeCell ref="B18:U18"/>
    <mergeCell ref="B44:T44"/>
    <mergeCell ref="D7:U7"/>
    <mergeCell ref="D9:U9"/>
    <mergeCell ref="D8:P8"/>
    <mergeCell ref="C11:U11"/>
    <mergeCell ref="C13:U13"/>
    <mergeCell ref="E28:U28"/>
    <mergeCell ref="E25:U25"/>
    <mergeCell ref="B46:G46"/>
    <mergeCell ref="C20:U20"/>
    <mergeCell ref="A1:U1"/>
    <mergeCell ref="A2:U2"/>
    <mergeCell ref="A3:U3"/>
    <mergeCell ref="A4:U4"/>
    <mergeCell ref="C21:U21"/>
    <mergeCell ref="C19:U19"/>
    <mergeCell ref="D31:U31"/>
    <mergeCell ref="E26:U26"/>
    <mergeCell ref="F79:H79"/>
    <mergeCell ref="O76:Q76"/>
    <mergeCell ref="H46:K46"/>
    <mergeCell ref="E27:U27"/>
    <mergeCell ref="L46:P46"/>
    <mergeCell ref="C33:U33"/>
    <mergeCell ref="Q48:T48"/>
    <mergeCell ref="B48:G48"/>
    <mergeCell ref="H48:K48"/>
    <mergeCell ref="H50:K50"/>
    <mergeCell ref="D95:U95"/>
    <mergeCell ref="O75:Q75"/>
    <mergeCell ref="I81:K81"/>
    <mergeCell ref="L79:N79"/>
    <mergeCell ref="F75:H75"/>
    <mergeCell ref="I79:K79"/>
    <mergeCell ref="I76:K76"/>
    <mergeCell ref="I78:K78"/>
    <mergeCell ref="F81:H81"/>
    <mergeCell ref="R77:T77"/>
    <mergeCell ref="D91:U91"/>
    <mergeCell ref="D87:U87"/>
    <mergeCell ref="R74:T74"/>
    <mergeCell ref="D66:U66"/>
    <mergeCell ref="R76:T76"/>
    <mergeCell ref="F74:H74"/>
    <mergeCell ref="L74:N74"/>
    <mergeCell ref="D67:U67"/>
    <mergeCell ref="B72:T72"/>
    <mergeCell ref="D70:U71"/>
    <mergeCell ref="H55:K55"/>
    <mergeCell ref="Q54:T54"/>
    <mergeCell ref="D65:U65"/>
    <mergeCell ref="L55:P55"/>
    <mergeCell ref="Q55:T55"/>
    <mergeCell ref="B54:G54"/>
    <mergeCell ref="C60:U60"/>
    <mergeCell ref="D57:T59"/>
    <mergeCell ref="B74:E74"/>
    <mergeCell ref="L76:N76"/>
    <mergeCell ref="B51:G51"/>
    <mergeCell ref="Q50:T50"/>
    <mergeCell ref="B55:G55"/>
    <mergeCell ref="B50:G50"/>
    <mergeCell ref="H54:K54"/>
    <mergeCell ref="H51:K51"/>
    <mergeCell ref="L51:P51"/>
    <mergeCell ref="Q51:T51"/>
  </mergeCells>
  <printOptions/>
  <pageMargins left="0.5511811023622047" right="0.5511811023622047" top="0.5905511811023623" bottom="0.5905511811023623" header="0.5118110236220472" footer="0.5118110236220472"/>
  <pageSetup firstPageNumber="1" useFirstPageNumber="1" horizontalDpi="600" verticalDpi="600" orientation="portrait" paperSize="9" scale="97" r:id="rId1"/>
  <headerFooter alignWithMargins="0">
    <oddFooter>&amp;C4-&amp;P</oddFooter>
  </headerFooter>
  <rowBreaks count="2" manualBreakCount="2">
    <brk id="32" max="255" man="1"/>
    <brk id="69" max="20" man="1"/>
  </rowBreaks>
</worksheet>
</file>

<file path=xl/worksheets/sheet30.xml><?xml version="1.0" encoding="utf-8"?>
<worksheet xmlns="http://schemas.openxmlformats.org/spreadsheetml/2006/main" xmlns:r="http://schemas.openxmlformats.org/officeDocument/2006/relationships">
  <sheetPr>
    <tabColor indexed="13"/>
  </sheetPr>
  <dimension ref="A1:CG173"/>
  <sheetViews>
    <sheetView zoomScalePageLayoutView="0" workbookViewId="0" topLeftCell="A1">
      <selection activeCell="D4" sqref="D4"/>
    </sheetView>
  </sheetViews>
  <sheetFormatPr defaultColWidth="9.00390625" defaultRowHeight="16.5"/>
  <cols>
    <col min="1" max="1" width="3.625" style="3" customWidth="1"/>
    <col min="2" max="2" width="10.00390625" style="3" customWidth="1"/>
    <col min="3" max="3" width="6.875" style="3" customWidth="1"/>
    <col min="4" max="4" width="10.25390625" style="6" customWidth="1"/>
    <col min="5" max="5" width="3.25390625" style="3" customWidth="1"/>
    <col min="6" max="6" width="4.125" style="3" customWidth="1"/>
    <col min="7" max="7" width="2.50390625" style="3" customWidth="1"/>
    <col min="8" max="8" width="7.625" style="79" customWidth="1"/>
    <col min="9" max="9" width="4.75390625" style="3" customWidth="1"/>
    <col min="10" max="10" width="2.875" style="3" customWidth="1"/>
    <col min="11" max="11" width="4.75390625" style="3" customWidth="1"/>
    <col min="12" max="12" width="3.125" style="3" customWidth="1"/>
    <col min="13" max="13" width="6.125" style="80" customWidth="1"/>
    <col min="14" max="14" width="4.50390625" style="80" customWidth="1"/>
    <col min="15" max="15" width="4.125" style="81" customWidth="1"/>
    <col min="16" max="16" width="5.125" style="81" customWidth="1"/>
    <col min="17" max="17" width="8.625" style="6" customWidth="1"/>
    <col min="18" max="18" width="9.75390625" style="6" customWidth="1"/>
    <col min="19" max="20" width="10.875" style="3" customWidth="1"/>
    <col min="21" max="21" width="12.75390625" style="3" bestFit="1" customWidth="1"/>
    <col min="22" max="16384" width="9.00390625" style="3" customWidth="1"/>
  </cols>
  <sheetData>
    <row r="1" spans="1:20" s="35" customFormat="1" ht="39.75" customHeight="1">
      <c r="A1" s="34" t="s">
        <v>240</v>
      </c>
      <c r="B1" s="34" t="s">
        <v>241</v>
      </c>
      <c r="C1" s="34" t="s">
        <v>80</v>
      </c>
      <c r="D1" s="82" t="s">
        <v>243</v>
      </c>
      <c r="E1" s="34" t="s">
        <v>244</v>
      </c>
      <c r="F1" s="917" t="s">
        <v>245</v>
      </c>
      <c r="G1" s="917"/>
      <c r="H1" s="917"/>
      <c r="I1" s="922" t="s">
        <v>246</v>
      </c>
      <c r="J1" s="927"/>
      <c r="K1" s="922" t="s">
        <v>246</v>
      </c>
      <c r="L1" s="927"/>
      <c r="M1" s="923" t="s">
        <v>247</v>
      </c>
      <c r="N1" s="924"/>
      <c r="O1" s="925"/>
      <c r="P1" s="927"/>
      <c r="Q1" s="914" t="s">
        <v>248</v>
      </c>
      <c r="R1" s="926"/>
      <c r="S1" s="927"/>
      <c r="T1" s="34"/>
    </row>
    <row r="2" spans="1:20" ht="16.5">
      <c r="A2" s="36"/>
      <c r="B2" s="36"/>
      <c r="C2" s="36"/>
      <c r="D2" s="37"/>
      <c r="E2" s="36"/>
      <c r="F2" s="38"/>
      <c r="G2" s="38"/>
      <c r="H2" s="38"/>
      <c r="I2" s="129">
        <v>105</v>
      </c>
      <c r="J2" s="132">
        <v>12</v>
      </c>
      <c r="K2" s="129">
        <v>106</v>
      </c>
      <c r="L2" s="132">
        <v>12</v>
      </c>
      <c r="M2" s="130" t="s">
        <v>503</v>
      </c>
      <c r="N2" s="130"/>
      <c r="O2" s="131" t="s">
        <v>694</v>
      </c>
      <c r="P2" s="131"/>
      <c r="Q2" s="130" t="s">
        <v>719</v>
      </c>
      <c r="R2" s="131" t="s">
        <v>720</v>
      </c>
      <c r="S2" s="133" t="s">
        <v>722</v>
      </c>
      <c r="T2" s="134" t="s">
        <v>723</v>
      </c>
    </row>
    <row r="3" spans="1:21" ht="17.25" thickBot="1">
      <c r="A3" s="44"/>
      <c r="B3" s="44"/>
      <c r="C3" s="44"/>
      <c r="D3" s="45">
        <f>D4+D135</f>
        <v>9361397</v>
      </c>
      <c r="E3" s="44"/>
      <c r="F3" s="44" t="s">
        <v>249</v>
      </c>
      <c r="G3" s="44" t="s">
        <v>250</v>
      </c>
      <c r="H3" s="46"/>
      <c r="I3" s="44" t="s">
        <v>249</v>
      </c>
      <c r="J3" s="44" t="s">
        <v>250</v>
      </c>
      <c r="K3" s="44" t="s">
        <v>249</v>
      </c>
      <c r="L3" s="44" t="s">
        <v>250</v>
      </c>
      <c r="M3" s="47"/>
      <c r="N3" s="47"/>
      <c r="O3" s="48"/>
      <c r="P3" s="48"/>
      <c r="Q3" s="77">
        <f>Q4+Q135+Q169</f>
        <v>7900763.088888887</v>
      </c>
      <c r="R3" s="77">
        <f>R4+R135+R169</f>
        <v>8617318.420833332</v>
      </c>
      <c r="S3" s="77">
        <f>S4+S135+S169</f>
        <v>636277.5541666665</v>
      </c>
      <c r="T3" s="96">
        <f>T4+T135+T169</f>
        <v>3934817.911111111</v>
      </c>
      <c r="U3" s="10" t="s">
        <v>472</v>
      </c>
    </row>
    <row r="4" spans="1:21" ht="28.5" thickBot="1">
      <c r="A4" s="918" t="s">
        <v>251</v>
      </c>
      <c r="B4" s="919"/>
      <c r="C4" s="49"/>
      <c r="D4" s="404">
        <f>SUM(D5:D127)</f>
        <v>7920552</v>
      </c>
      <c r="E4" s="49"/>
      <c r="F4" s="49"/>
      <c r="G4" s="49"/>
      <c r="H4" s="51"/>
      <c r="I4" s="49"/>
      <c r="J4" s="49"/>
      <c r="K4" s="49"/>
      <c r="L4" s="49"/>
      <c r="M4" s="52"/>
      <c r="N4" s="52" t="s">
        <v>252</v>
      </c>
      <c r="O4" s="53"/>
      <c r="P4" s="52" t="s">
        <v>252</v>
      </c>
      <c r="Q4" s="50">
        <f>SUM(Q5:Q127)</f>
        <v>5982263.1222222205</v>
      </c>
      <c r="R4" s="50">
        <f>SUM(R5:R127)</f>
        <v>6558970.943055555</v>
      </c>
      <c r="S4" s="54">
        <f>SUM(S5:S127)</f>
        <v>576707.8208333331</v>
      </c>
      <c r="T4" s="55">
        <f>SUM(T5:T127)</f>
        <v>1938288.8777777778</v>
      </c>
      <c r="U4" s="111">
        <f>SUM(D58:D60)</f>
        <v>46598</v>
      </c>
    </row>
    <row r="5" spans="1:20" s="466" customFormat="1" ht="16.5">
      <c r="A5" s="450" t="s">
        <v>730</v>
      </c>
      <c r="B5" s="450" t="s">
        <v>731</v>
      </c>
      <c r="C5" s="450">
        <v>1</v>
      </c>
      <c r="D5" s="451">
        <v>1200951</v>
      </c>
      <c r="E5" s="450">
        <v>6</v>
      </c>
      <c r="F5" s="450">
        <v>85</v>
      </c>
      <c r="G5" s="450">
        <v>6</v>
      </c>
      <c r="H5" s="452">
        <v>35246</v>
      </c>
      <c r="I5" s="453">
        <f aca="true" t="shared" si="0" ref="I5:I36">$I$2-F5</f>
        <v>20</v>
      </c>
      <c r="J5" s="453">
        <f aca="true" t="shared" si="1" ref="J5:J36">$J$2-G5+1</f>
        <v>7</v>
      </c>
      <c r="K5" s="453">
        <f aca="true" t="shared" si="2" ref="K5:K36">$K$2-F5</f>
        <v>21</v>
      </c>
      <c r="L5" s="453">
        <f aca="true" t="shared" si="3" ref="L5:L36">$L$2-G5+1</f>
        <v>7</v>
      </c>
      <c r="M5" s="454">
        <f aca="true" t="shared" si="4" ref="M5:M36">I5+J5/12</f>
        <v>20.583333333333332</v>
      </c>
      <c r="N5" s="454">
        <f aca="true" t="shared" si="5" ref="N5:N36">IF(M5&gt;E5,E5,M5)</f>
        <v>6</v>
      </c>
      <c r="O5" s="455">
        <f aca="true" t="shared" si="6" ref="O5:O36">K5+L5/12</f>
        <v>21.583333333333332</v>
      </c>
      <c r="P5" s="455">
        <f aca="true" t="shared" si="7" ref="P5:P36">IF(O5&gt;E5,E5,O5)</f>
        <v>6</v>
      </c>
      <c r="Q5" s="451">
        <f aca="true" t="shared" si="8" ref="Q5:Q36">(D5/E5)*N5</f>
        <v>1200951</v>
      </c>
      <c r="R5" s="451">
        <f aca="true" t="shared" si="9" ref="R5:R36">(D5/E5)*P5</f>
        <v>1200951</v>
      </c>
      <c r="S5" s="456">
        <f aca="true" t="shared" si="10" ref="S5:S36">R5-Q5</f>
        <v>0</v>
      </c>
      <c r="T5" s="457">
        <f aca="true" t="shared" si="11" ref="T5:T36">D5-Q5</f>
        <v>0</v>
      </c>
    </row>
    <row r="6" spans="1:20" s="466" customFormat="1" ht="16.5">
      <c r="A6" s="450" t="s">
        <v>732</v>
      </c>
      <c r="B6" s="450" t="s">
        <v>733</v>
      </c>
      <c r="C6" s="450">
        <v>1</v>
      </c>
      <c r="D6" s="451">
        <v>17000</v>
      </c>
      <c r="E6" s="450">
        <v>5</v>
      </c>
      <c r="F6" s="450">
        <v>95</v>
      </c>
      <c r="G6" s="450">
        <v>10</v>
      </c>
      <c r="H6" s="452">
        <v>39009</v>
      </c>
      <c r="I6" s="453">
        <f t="shared" si="0"/>
        <v>10</v>
      </c>
      <c r="J6" s="453">
        <f t="shared" si="1"/>
        <v>3</v>
      </c>
      <c r="K6" s="453">
        <f t="shared" si="2"/>
        <v>11</v>
      </c>
      <c r="L6" s="453">
        <f t="shared" si="3"/>
        <v>3</v>
      </c>
      <c r="M6" s="454">
        <f t="shared" si="4"/>
        <v>10.25</v>
      </c>
      <c r="N6" s="454">
        <f t="shared" si="5"/>
        <v>5</v>
      </c>
      <c r="O6" s="455">
        <f t="shared" si="6"/>
        <v>11.25</v>
      </c>
      <c r="P6" s="455">
        <f t="shared" si="7"/>
        <v>5</v>
      </c>
      <c r="Q6" s="451">
        <f t="shared" si="8"/>
        <v>17000</v>
      </c>
      <c r="R6" s="451">
        <f t="shared" si="9"/>
        <v>17000</v>
      </c>
      <c r="S6" s="456">
        <f t="shared" si="10"/>
        <v>0</v>
      </c>
      <c r="T6" s="457">
        <f t="shared" si="11"/>
        <v>0</v>
      </c>
    </row>
    <row r="7" spans="1:20" s="466" customFormat="1" ht="16.5">
      <c r="A7" s="450" t="s">
        <v>734</v>
      </c>
      <c r="B7" s="450" t="s">
        <v>735</v>
      </c>
      <c r="C7" s="450">
        <v>1</v>
      </c>
      <c r="D7" s="451">
        <v>880000</v>
      </c>
      <c r="E7" s="450">
        <v>8</v>
      </c>
      <c r="F7" s="450">
        <v>85</v>
      </c>
      <c r="G7" s="450">
        <v>6</v>
      </c>
      <c r="H7" s="452">
        <v>35245</v>
      </c>
      <c r="I7" s="453">
        <f t="shared" si="0"/>
        <v>20</v>
      </c>
      <c r="J7" s="453">
        <f t="shared" si="1"/>
        <v>7</v>
      </c>
      <c r="K7" s="453">
        <f t="shared" si="2"/>
        <v>21</v>
      </c>
      <c r="L7" s="453">
        <f t="shared" si="3"/>
        <v>7</v>
      </c>
      <c r="M7" s="454">
        <f t="shared" si="4"/>
        <v>20.583333333333332</v>
      </c>
      <c r="N7" s="454">
        <f t="shared" si="5"/>
        <v>8</v>
      </c>
      <c r="O7" s="455">
        <f t="shared" si="6"/>
        <v>21.583333333333332</v>
      </c>
      <c r="P7" s="455">
        <f t="shared" si="7"/>
        <v>8</v>
      </c>
      <c r="Q7" s="451">
        <f t="shared" si="8"/>
        <v>880000</v>
      </c>
      <c r="R7" s="451">
        <f t="shared" si="9"/>
        <v>880000</v>
      </c>
      <c r="S7" s="456">
        <f t="shared" si="10"/>
        <v>0</v>
      </c>
      <c r="T7" s="457">
        <f t="shared" si="11"/>
        <v>0</v>
      </c>
    </row>
    <row r="8" spans="1:20" s="466" customFormat="1" ht="16.5">
      <c r="A8" s="450" t="s">
        <v>736</v>
      </c>
      <c r="B8" s="450" t="s">
        <v>284</v>
      </c>
      <c r="C8" s="450">
        <v>8</v>
      </c>
      <c r="D8" s="451">
        <v>105120</v>
      </c>
      <c r="E8" s="450">
        <v>6</v>
      </c>
      <c r="F8" s="450">
        <v>85</v>
      </c>
      <c r="G8" s="450">
        <v>6</v>
      </c>
      <c r="H8" s="452">
        <v>35243</v>
      </c>
      <c r="I8" s="453">
        <f t="shared" si="0"/>
        <v>20</v>
      </c>
      <c r="J8" s="453">
        <f t="shared" si="1"/>
        <v>7</v>
      </c>
      <c r="K8" s="453">
        <f t="shared" si="2"/>
        <v>21</v>
      </c>
      <c r="L8" s="453">
        <f t="shared" si="3"/>
        <v>7</v>
      </c>
      <c r="M8" s="454">
        <f t="shared" si="4"/>
        <v>20.583333333333332</v>
      </c>
      <c r="N8" s="454">
        <f t="shared" si="5"/>
        <v>6</v>
      </c>
      <c r="O8" s="455">
        <f t="shared" si="6"/>
        <v>21.583333333333332</v>
      </c>
      <c r="P8" s="455">
        <f t="shared" si="7"/>
        <v>6</v>
      </c>
      <c r="Q8" s="451">
        <f t="shared" si="8"/>
        <v>105120</v>
      </c>
      <c r="R8" s="451">
        <f t="shared" si="9"/>
        <v>105120</v>
      </c>
      <c r="S8" s="456">
        <f t="shared" si="10"/>
        <v>0</v>
      </c>
      <c r="T8" s="457">
        <f t="shared" si="11"/>
        <v>0</v>
      </c>
    </row>
    <row r="9" spans="1:20" s="466" customFormat="1" ht="16.5">
      <c r="A9" s="450" t="s">
        <v>737</v>
      </c>
      <c r="B9" s="450" t="s">
        <v>271</v>
      </c>
      <c r="C9" s="450">
        <v>3</v>
      </c>
      <c r="D9" s="451">
        <v>63000</v>
      </c>
      <c r="E9" s="450">
        <v>3</v>
      </c>
      <c r="F9" s="450">
        <v>91</v>
      </c>
      <c r="G9" s="450">
        <v>12</v>
      </c>
      <c r="H9" s="452">
        <v>37608</v>
      </c>
      <c r="I9" s="453">
        <f t="shared" si="0"/>
        <v>14</v>
      </c>
      <c r="J9" s="453">
        <f t="shared" si="1"/>
        <v>1</v>
      </c>
      <c r="K9" s="453">
        <f t="shared" si="2"/>
        <v>15</v>
      </c>
      <c r="L9" s="453">
        <f t="shared" si="3"/>
        <v>1</v>
      </c>
      <c r="M9" s="454">
        <f t="shared" si="4"/>
        <v>14.083333333333334</v>
      </c>
      <c r="N9" s="454">
        <f t="shared" si="5"/>
        <v>3</v>
      </c>
      <c r="O9" s="455">
        <f t="shared" si="6"/>
        <v>15.083333333333334</v>
      </c>
      <c r="P9" s="455">
        <f t="shared" si="7"/>
        <v>3</v>
      </c>
      <c r="Q9" s="451">
        <f t="shared" si="8"/>
        <v>63000</v>
      </c>
      <c r="R9" s="451">
        <f t="shared" si="9"/>
        <v>63000</v>
      </c>
      <c r="S9" s="456">
        <f t="shared" si="10"/>
        <v>0</v>
      </c>
      <c r="T9" s="457">
        <f t="shared" si="11"/>
        <v>0</v>
      </c>
    </row>
    <row r="10" spans="1:20" s="466" customFormat="1" ht="16.5">
      <c r="A10" s="450" t="s">
        <v>738</v>
      </c>
      <c r="B10" s="450" t="s">
        <v>739</v>
      </c>
      <c r="C10" s="450">
        <v>1</v>
      </c>
      <c r="D10" s="451">
        <v>63604</v>
      </c>
      <c r="E10" s="450">
        <v>10</v>
      </c>
      <c r="F10" s="450">
        <v>85</v>
      </c>
      <c r="G10" s="450">
        <v>6</v>
      </c>
      <c r="H10" s="452">
        <v>35246</v>
      </c>
      <c r="I10" s="453">
        <f t="shared" si="0"/>
        <v>20</v>
      </c>
      <c r="J10" s="453">
        <f t="shared" si="1"/>
        <v>7</v>
      </c>
      <c r="K10" s="453">
        <f t="shared" si="2"/>
        <v>21</v>
      </c>
      <c r="L10" s="453">
        <f t="shared" si="3"/>
        <v>7</v>
      </c>
      <c r="M10" s="454">
        <f t="shared" si="4"/>
        <v>20.583333333333332</v>
      </c>
      <c r="N10" s="454">
        <f t="shared" si="5"/>
        <v>10</v>
      </c>
      <c r="O10" s="455">
        <f t="shared" si="6"/>
        <v>21.583333333333332</v>
      </c>
      <c r="P10" s="455">
        <f t="shared" si="7"/>
        <v>10</v>
      </c>
      <c r="Q10" s="451">
        <f t="shared" si="8"/>
        <v>63604</v>
      </c>
      <c r="R10" s="451">
        <f t="shared" si="9"/>
        <v>63604</v>
      </c>
      <c r="S10" s="456">
        <f t="shared" si="10"/>
        <v>0</v>
      </c>
      <c r="T10" s="457">
        <f t="shared" si="11"/>
        <v>0</v>
      </c>
    </row>
    <row r="11" spans="1:20" s="466" customFormat="1" ht="16.5">
      <c r="A11" s="450" t="s">
        <v>740</v>
      </c>
      <c r="B11" s="450" t="s">
        <v>741</v>
      </c>
      <c r="C11" s="450">
        <v>1</v>
      </c>
      <c r="D11" s="451">
        <v>34879</v>
      </c>
      <c r="E11" s="450">
        <v>5</v>
      </c>
      <c r="F11" s="450">
        <v>85</v>
      </c>
      <c r="G11" s="450">
        <v>6</v>
      </c>
      <c r="H11" s="452">
        <v>35246</v>
      </c>
      <c r="I11" s="453">
        <f t="shared" si="0"/>
        <v>20</v>
      </c>
      <c r="J11" s="453">
        <f t="shared" si="1"/>
        <v>7</v>
      </c>
      <c r="K11" s="453">
        <f t="shared" si="2"/>
        <v>21</v>
      </c>
      <c r="L11" s="453">
        <f t="shared" si="3"/>
        <v>7</v>
      </c>
      <c r="M11" s="454">
        <f t="shared" si="4"/>
        <v>20.583333333333332</v>
      </c>
      <c r="N11" s="454">
        <f t="shared" si="5"/>
        <v>5</v>
      </c>
      <c r="O11" s="455">
        <f t="shared" si="6"/>
        <v>21.583333333333332</v>
      </c>
      <c r="P11" s="455">
        <f t="shared" si="7"/>
        <v>5</v>
      </c>
      <c r="Q11" s="451">
        <f t="shared" si="8"/>
        <v>34879</v>
      </c>
      <c r="R11" s="451">
        <f t="shared" si="9"/>
        <v>34879</v>
      </c>
      <c r="S11" s="456">
        <f t="shared" si="10"/>
        <v>0</v>
      </c>
      <c r="T11" s="457">
        <f t="shared" si="11"/>
        <v>0</v>
      </c>
    </row>
    <row r="12" spans="1:20" s="466" customFormat="1" ht="16.5">
      <c r="A12" s="450" t="s">
        <v>742</v>
      </c>
      <c r="B12" s="450" t="s">
        <v>743</v>
      </c>
      <c r="C12" s="450">
        <v>1</v>
      </c>
      <c r="D12" s="451">
        <v>15270</v>
      </c>
      <c r="E12" s="450">
        <v>5</v>
      </c>
      <c r="F12" s="450">
        <v>85</v>
      </c>
      <c r="G12" s="450">
        <v>6</v>
      </c>
      <c r="H12" s="452">
        <v>35246</v>
      </c>
      <c r="I12" s="453">
        <f t="shared" si="0"/>
        <v>20</v>
      </c>
      <c r="J12" s="453">
        <f t="shared" si="1"/>
        <v>7</v>
      </c>
      <c r="K12" s="453">
        <f t="shared" si="2"/>
        <v>21</v>
      </c>
      <c r="L12" s="453">
        <f t="shared" si="3"/>
        <v>7</v>
      </c>
      <c r="M12" s="454">
        <f t="shared" si="4"/>
        <v>20.583333333333332</v>
      </c>
      <c r="N12" s="454">
        <f t="shared" si="5"/>
        <v>5</v>
      </c>
      <c r="O12" s="455">
        <f t="shared" si="6"/>
        <v>21.583333333333332</v>
      </c>
      <c r="P12" s="455">
        <f t="shared" si="7"/>
        <v>5</v>
      </c>
      <c r="Q12" s="451">
        <f t="shared" si="8"/>
        <v>15270</v>
      </c>
      <c r="R12" s="451">
        <f t="shared" si="9"/>
        <v>15270</v>
      </c>
      <c r="S12" s="456">
        <f t="shared" si="10"/>
        <v>0</v>
      </c>
      <c r="T12" s="457">
        <f t="shared" si="11"/>
        <v>0</v>
      </c>
    </row>
    <row r="13" spans="1:20" s="466" customFormat="1" ht="16.5">
      <c r="A13" s="450" t="s">
        <v>744</v>
      </c>
      <c r="B13" s="450" t="s">
        <v>745</v>
      </c>
      <c r="C13" s="450">
        <v>1</v>
      </c>
      <c r="D13" s="451">
        <v>40278</v>
      </c>
      <c r="E13" s="450">
        <v>5</v>
      </c>
      <c r="F13" s="450">
        <v>85</v>
      </c>
      <c r="G13" s="450">
        <v>6</v>
      </c>
      <c r="H13" s="452">
        <v>35246</v>
      </c>
      <c r="I13" s="453">
        <f t="shared" si="0"/>
        <v>20</v>
      </c>
      <c r="J13" s="453">
        <f t="shared" si="1"/>
        <v>7</v>
      </c>
      <c r="K13" s="453">
        <f t="shared" si="2"/>
        <v>21</v>
      </c>
      <c r="L13" s="453">
        <f t="shared" si="3"/>
        <v>7</v>
      </c>
      <c r="M13" s="454">
        <f t="shared" si="4"/>
        <v>20.583333333333332</v>
      </c>
      <c r="N13" s="454">
        <f t="shared" si="5"/>
        <v>5</v>
      </c>
      <c r="O13" s="455">
        <f t="shared" si="6"/>
        <v>21.583333333333332</v>
      </c>
      <c r="P13" s="455">
        <f t="shared" si="7"/>
        <v>5</v>
      </c>
      <c r="Q13" s="451">
        <f t="shared" si="8"/>
        <v>40278</v>
      </c>
      <c r="R13" s="451">
        <f t="shared" si="9"/>
        <v>40278</v>
      </c>
      <c r="S13" s="456">
        <f t="shared" si="10"/>
        <v>0</v>
      </c>
      <c r="T13" s="457">
        <f t="shared" si="11"/>
        <v>0</v>
      </c>
    </row>
    <row r="14" spans="1:20" s="466" customFormat="1" ht="16.5">
      <c r="A14" s="450" t="s">
        <v>746</v>
      </c>
      <c r="B14" s="450" t="s">
        <v>747</v>
      </c>
      <c r="C14" s="450">
        <v>3</v>
      </c>
      <c r="D14" s="451">
        <v>34947</v>
      </c>
      <c r="E14" s="450">
        <v>5</v>
      </c>
      <c r="F14" s="450">
        <v>85</v>
      </c>
      <c r="G14" s="450">
        <v>6</v>
      </c>
      <c r="H14" s="452">
        <v>35246</v>
      </c>
      <c r="I14" s="453">
        <f t="shared" si="0"/>
        <v>20</v>
      </c>
      <c r="J14" s="453">
        <f t="shared" si="1"/>
        <v>7</v>
      </c>
      <c r="K14" s="453">
        <f t="shared" si="2"/>
        <v>21</v>
      </c>
      <c r="L14" s="453">
        <f t="shared" si="3"/>
        <v>7</v>
      </c>
      <c r="M14" s="454">
        <f t="shared" si="4"/>
        <v>20.583333333333332</v>
      </c>
      <c r="N14" s="454">
        <f t="shared" si="5"/>
        <v>5</v>
      </c>
      <c r="O14" s="455">
        <f t="shared" si="6"/>
        <v>21.583333333333332</v>
      </c>
      <c r="P14" s="455">
        <f t="shared" si="7"/>
        <v>5</v>
      </c>
      <c r="Q14" s="451">
        <f t="shared" si="8"/>
        <v>34947</v>
      </c>
      <c r="R14" s="451">
        <f t="shared" si="9"/>
        <v>34947</v>
      </c>
      <c r="S14" s="456">
        <f t="shared" si="10"/>
        <v>0</v>
      </c>
      <c r="T14" s="457">
        <f t="shared" si="11"/>
        <v>0</v>
      </c>
    </row>
    <row r="15" spans="1:20" s="466" customFormat="1" ht="16.5">
      <c r="A15" s="450" t="s">
        <v>748</v>
      </c>
      <c r="B15" s="450" t="s">
        <v>747</v>
      </c>
      <c r="C15" s="450">
        <v>4</v>
      </c>
      <c r="D15" s="451">
        <v>46576</v>
      </c>
      <c r="E15" s="450">
        <v>5</v>
      </c>
      <c r="F15" s="450">
        <v>85</v>
      </c>
      <c r="G15" s="450">
        <v>6</v>
      </c>
      <c r="H15" s="452">
        <v>35246</v>
      </c>
      <c r="I15" s="453">
        <f t="shared" si="0"/>
        <v>20</v>
      </c>
      <c r="J15" s="453">
        <f t="shared" si="1"/>
        <v>7</v>
      </c>
      <c r="K15" s="453">
        <f t="shared" si="2"/>
        <v>21</v>
      </c>
      <c r="L15" s="453">
        <f t="shared" si="3"/>
        <v>7</v>
      </c>
      <c r="M15" s="454">
        <f t="shared" si="4"/>
        <v>20.583333333333332</v>
      </c>
      <c r="N15" s="454">
        <f t="shared" si="5"/>
        <v>5</v>
      </c>
      <c r="O15" s="455">
        <f t="shared" si="6"/>
        <v>21.583333333333332</v>
      </c>
      <c r="P15" s="455">
        <f t="shared" si="7"/>
        <v>5</v>
      </c>
      <c r="Q15" s="451">
        <f t="shared" si="8"/>
        <v>46576</v>
      </c>
      <c r="R15" s="451">
        <f t="shared" si="9"/>
        <v>46576</v>
      </c>
      <c r="S15" s="456">
        <f t="shared" si="10"/>
        <v>0</v>
      </c>
      <c r="T15" s="457">
        <f t="shared" si="11"/>
        <v>0</v>
      </c>
    </row>
    <row r="16" spans="1:20" s="466" customFormat="1" ht="16.5">
      <c r="A16" s="450" t="s">
        <v>749</v>
      </c>
      <c r="B16" s="450" t="s">
        <v>747</v>
      </c>
      <c r="C16" s="450">
        <v>2</v>
      </c>
      <c r="D16" s="451">
        <v>24752</v>
      </c>
      <c r="E16" s="450">
        <v>5</v>
      </c>
      <c r="F16" s="450">
        <v>85</v>
      </c>
      <c r="G16" s="450">
        <v>6</v>
      </c>
      <c r="H16" s="452">
        <v>35246</v>
      </c>
      <c r="I16" s="453">
        <f t="shared" si="0"/>
        <v>20</v>
      </c>
      <c r="J16" s="453">
        <f t="shared" si="1"/>
        <v>7</v>
      </c>
      <c r="K16" s="453">
        <f t="shared" si="2"/>
        <v>21</v>
      </c>
      <c r="L16" s="453">
        <f t="shared" si="3"/>
        <v>7</v>
      </c>
      <c r="M16" s="454">
        <f t="shared" si="4"/>
        <v>20.583333333333332</v>
      </c>
      <c r="N16" s="454">
        <f t="shared" si="5"/>
        <v>5</v>
      </c>
      <c r="O16" s="455">
        <f t="shared" si="6"/>
        <v>21.583333333333332</v>
      </c>
      <c r="P16" s="455">
        <f t="shared" si="7"/>
        <v>5</v>
      </c>
      <c r="Q16" s="451">
        <f t="shared" si="8"/>
        <v>24752</v>
      </c>
      <c r="R16" s="451">
        <f t="shared" si="9"/>
        <v>24752</v>
      </c>
      <c r="S16" s="456">
        <f t="shared" si="10"/>
        <v>0</v>
      </c>
      <c r="T16" s="457">
        <f t="shared" si="11"/>
        <v>0</v>
      </c>
    </row>
    <row r="17" spans="1:20" s="466" customFormat="1" ht="16.5">
      <c r="A17" s="450" t="s">
        <v>750</v>
      </c>
      <c r="B17" s="450" t="s">
        <v>747</v>
      </c>
      <c r="C17" s="450">
        <v>5</v>
      </c>
      <c r="D17" s="451">
        <v>58280</v>
      </c>
      <c r="E17" s="450">
        <v>5</v>
      </c>
      <c r="F17" s="450">
        <v>85</v>
      </c>
      <c r="G17" s="450">
        <v>6</v>
      </c>
      <c r="H17" s="452">
        <v>35246</v>
      </c>
      <c r="I17" s="453">
        <f t="shared" si="0"/>
        <v>20</v>
      </c>
      <c r="J17" s="453">
        <f t="shared" si="1"/>
        <v>7</v>
      </c>
      <c r="K17" s="453">
        <f t="shared" si="2"/>
        <v>21</v>
      </c>
      <c r="L17" s="453">
        <f t="shared" si="3"/>
        <v>7</v>
      </c>
      <c r="M17" s="454">
        <f t="shared" si="4"/>
        <v>20.583333333333332</v>
      </c>
      <c r="N17" s="454">
        <f t="shared" si="5"/>
        <v>5</v>
      </c>
      <c r="O17" s="455">
        <f t="shared" si="6"/>
        <v>21.583333333333332</v>
      </c>
      <c r="P17" s="455">
        <f t="shared" si="7"/>
        <v>5</v>
      </c>
      <c r="Q17" s="451">
        <f t="shared" si="8"/>
        <v>58280</v>
      </c>
      <c r="R17" s="451">
        <f t="shared" si="9"/>
        <v>58280</v>
      </c>
      <c r="S17" s="456">
        <f t="shared" si="10"/>
        <v>0</v>
      </c>
      <c r="T17" s="457">
        <f t="shared" si="11"/>
        <v>0</v>
      </c>
    </row>
    <row r="18" spans="1:20" s="466" customFormat="1" ht="16.5">
      <c r="A18" s="450" t="s">
        <v>751</v>
      </c>
      <c r="B18" s="450" t="s">
        <v>752</v>
      </c>
      <c r="C18" s="450">
        <v>1</v>
      </c>
      <c r="D18" s="451">
        <v>15443</v>
      </c>
      <c r="E18" s="450">
        <v>5</v>
      </c>
      <c r="F18" s="450">
        <v>85</v>
      </c>
      <c r="G18" s="450">
        <v>6</v>
      </c>
      <c r="H18" s="452">
        <v>35246</v>
      </c>
      <c r="I18" s="453">
        <f t="shared" si="0"/>
        <v>20</v>
      </c>
      <c r="J18" s="453">
        <f t="shared" si="1"/>
        <v>7</v>
      </c>
      <c r="K18" s="453">
        <f t="shared" si="2"/>
        <v>21</v>
      </c>
      <c r="L18" s="453">
        <f t="shared" si="3"/>
        <v>7</v>
      </c>
      <c r="M18" s="454">
        <f t="shared" si="4"/>
        <v>20.583333333333332</v>
      </c>
      <c r="N18" s="454">
        <f t="shared" si="5"/>
        <v>5</v>
      </c>
      <c r="O18" s="455">
        <f t="shared" si="6"/>
        <v>21.583333333333332</v>
      </c>
      <c r="P18" s="455">
        <f t="shared" si="7"/>
        <v>5</v>
      </c>
      <c r="Q18" s="451">
        <f t="shared" si="8"/>
        <v>15443</v>
      </c>
      <c r="R18" s="451">
        <f t="shared" si="9"/>
        <v>15443</v>
      </c>
      <c r="S18" s="456">
        <f t="shared" si="10"/>
        <v>0</v>
      </c>
      <c r="T18" s="457">
        <f t="shared" si="11"/>
        <v>0</v>
      </c>
    </row>
    <row r="19" spans="1:20" s="466" customFormat="1" ht="16.5">
      <c r="A19" s="450" t="s">
        <v>753</v>
      </c>
      <c r="B19" s="450" t="s">
        <v>754</v>
      </c>
      <c r="C19" s="450">
        <v>1</v>
      </c>
      <c r="D19" s="451">
        <v>52773</v>
      </c>
      <c r="E19" s="450">
        <v>5</v>
      </c>
      <c r="F19" s="450">
        <v>85</v>
      </c>
      <c r="G19" s="450">
        <v>6</v>
      </c>
      <c r="H19" s="452">
        <v>35246</v>
      </c>
      <c r="I19" s="453">
        <f t="shared" si="0"/>
        <v>20</v>
      </c>
      <c r="J19" s="453">
        <f t="shared" si="1"/>
        <v>7</v>
      </c>
      <c r="K19" s="453">
        <f t="shared" si="2"/>
        <v>21</v>
      </c>
      <c r="L19" s="453">
        <f t="shared" si="3"/>
        <v>7</v>
      </c>
      <c r="M19" s="454">
        <f t="shared" si="4"/>
        <v>20.583333333333332</v>
      </c>
      <c r="N19" s="454">
        <f t="shared" si="5"/>
        <v>5</v>
      </c>
      <c r="O19" s="455">
        <f t="shared" si="6"/>
        <v>21.583333333333332</v>
      </c>
      <c r="P19" s="455">
        <f t="shared" si="7"/>
        <v>5</v>
      </c>
      <c r="Q19" s="451">
        <f t="shared" si="8"/>
        <v>52773</v>
      </c>
      <c r="R19" s="451">
        <f t="shared" si="9"/>
        <v>52773</v>
      </c>
      <c r="S19" s="456">
        <f t="shared" si="10"/>
        <v>0</v>
      </c>
      <c r="T19" s="457">
        <f t="shared" si="11"/>
        <v>0</v>
      </c>
    </row>
    <row r="20" spans="1:20" s="466" customFormat="1" ht="16.5">
      <c r="A20" s="450" t="s">
        <v>755</v>
      </c>
      <c r="B20" s="450" t="s">
        <v>756</v>
      </c>
      <c r="C20" s="450">
        <v>1</v>
      </c>
      <c r="D20" s="451">
        <v>14055</v>
      </c>
      <c r="E20" s="450">
        <v>5</v>
      </c>
      <c r="F20" s="450">
        <v>85</v>
      </c>
      <c r="G20" s="450">
        <v>6</v>
      </c>
      <c r="H20" s="452">
        <v>35246</v>
      </c>
      <c r="I20" s="453">
        <f t="shared" si="0"/>
        <v>20</v>
      </c>
      <c r="J20" s="453">
        <f t="shared" si="1"/>
        <v>7</v>
      </c>
      <c r="K20" s="453">
        <f t="shared" si="2"/>
        <v>21</v>
      </c>
      <c r="L20" s="453">
        <f t="shared" si="3"/>
        <v>7</v>
      </c>
      <c r="M20" s="454">
        <f t="shared" si="4"/>
        <v>20.583333333333332</v>
      </c>
      <c r="N20" s="454">
        <f t="shared" si="5"/>
        <v>5</v>
      </c>
      <c r="O20" s="455">
        <f t="shared" si="6"/>
        <v>21.583333333333332</v>
      </c>
      <c r="P20" s="455">
        <f t="shared" si="7"/>
        <v>5</v>
      </c>
      <c r="Q20" s="451">
        <f t="shared" si="8"/>
        <v>14055</v>
      </c>
      <c r="R20" s="451">
        <f t="shared" si="9"/>
        <v>14055</v>
      </c>
      <c r="S20" s="456">
        <f t="shared" si="10"/>
        <v>0</v>
      </c>
      <c r="T20" s="457">
        <f t="shared" si="11"/>
        <v>0</v>
      </c>
    </row>
    <row r="21" spans="1:20" s="466" customFormat="1" ht="16.5">
      <c r="A21" s="450" t="s">
        <v>757</v>
      </c>
      <c r="B21" s="450" t="s">
        <v>756</v>
      </c>
      <c r="C21" s="450">
        <v>4</v>
      </c>
      <c r="D21" s="451">
        <v>40732</v>
      </c>
      <c r="E21" s="450">
        <v>5</v>
      </c>
      <c r="F21" s="450">
        <v>85</v>
      </c>
      <c r="G21" s="450">
        <v>6</v>
      </c>
      <c r="H21" s="452">
        <v>35246</v>
      </c>
      <c r="I21" s="453">
        <f t="shared" si="0"/>
        <v>20</v>
      </c>
      <c r="J21" s="453">
        <f t="shared" si="1"/>
        <v>7</v>
      </c>
      <c r="K21" s="453">
        <f t="shared" si="2"/>
        <v>21</v>
      </c>
      <c r="L21" s="453">
        <f t="shared" si="3"/>
        <v>7</v>
      </c>
      <c r="M21" s="454">
        <f t="shared" si="4"/>
        <v>20.583333333333332</v>
      </c>
      <c r="N21" s="454">
        <f t="shared" si="5"/>
        <v>5</v>
      </c>
      <c r="O21" s="455">
        <f t="shared" si="6"/>
        <v>21.583333333333332</v>
      </c>
      <c r="P21" s="455">
        <f t="shared" si="7"/>
        <v>5</v>
      </c>
      <c r="Q21" s="451">
        <f t="shared" si="8"/>
        <v>40732</v>
      </c>
      <c r="R21" s="451">
        <f t="shared" si="9"/>
        <v>40732</v>
      </c>
      <c r="S21" s="456">
        <f t="shared" si="10"/>
        <v>0</v>
      </c>
      <c r="T21" s="457">
        <f t="shared" si="11"/>
        <v>0</v>
      </c>
    </row>
    <row r="22" spans="1:20" s="466" customFormat="1" ht="16.5">
      <c r="A22" s="450" t="s">
        <v>758</v>
      </c>
      <c r="B22" s="450" t="s">
        <v>759</v>
      </c>
      <c r="C22" s="450">
        <v>41</v>
      </c>
      <c r="D22" s="451">
        <v>965878</v>
      </c>
      <c r="E22" s="450">
        <v>5</v>
      </c>
      <c r="F22" s="450">
        <v>85</v>
      </c>
      <c r="G22" s="450">
        <v>6</v>
      </c>
      <c r="H22" s="452">
        <v>35246</v>
      </c>
      <c r="I22" s="453">
        <f t="shared" si="0"/>
        <v>20</v>
      </c>
      <c r="J22" s="453">
        <f t="shared" si="1"/>
        <v>7</v>
      </c>
      <c r="K22" s="453">
        <f t="shared" si="2"/>
        <v>21</v>
      </c>
      <c r="L22" s="453">
        <f t="shared" si="3"/>
        <v>7</v>
      </c>
      <c r="M22" s="454">
        <f t="shared" si="4"/>
        <v>20.583333333333332</v>
      </c>
      <c r="N22" s="454">
        <f t="shared" si="5"/>
        <v>5</v>
      </c>
      <c r="O22" s="455">
        <f t="shared" si="6"/>
        <v>21.583333333333332</v>
      </c>
      <c r="P22" s="455">
        <f t="shared" si="7"/>
        <v>5</v>
      </c>
      <c r="Q22" s="451">
        <f t="shared" si="8"/>
        <v>965878</v>
      </c>
      <c r="R22" s="451">
        <f t="shared" si="9"/>
        <v>965878</v>
      </c>
      <c r="S22" s="456">
        <f t="shared" si="10"/>
        <v>0</v>
      </c>
      <c r="T22" s="457">
        <f t="shared" si="11"/>
        <v>0</v>
      </c>
    </row>
    <row r="23" spans="1:20" s="466" customFormat="1" ht="16.5">
      <c r="A23" s="450" t="s">
        <v>760</v>
      </c>
      <c r="B23" s="450" t="s">
        <v>83</v>
      </c>
      <c r="C23" s="450">
        <v>1</v>
      </c>
      <c r="D23" s="451">
        <v>11067</v>
      </c>
      <c r="E23" s="450">
        <v>5</v>
      </c>
      <c r="F23" s="450">
        <v>85</v>
      </c>
      <c r="G23" s="450">
        <v>6</v>
      </c>
      <c r="H23" s="452">
        <v>35246</v>
      </c>
      <c r="I23" s="453">
        <f t="shared" si="0"/>
        <v>20</v>
      </c>
      <c r="J23" s="453">
        <f t="shared" si="1"/>
        <v>7</v>
      </c>
      <c r="K23" s="453">
        <f t="shared" si="2"/>
        <v>21</v>
      </c>
      <c r="L23" s="453">
        <f t="shared" si="3"/>
        <v>7</v>
      </c>
      <c r="M23" s="454">
        <f t="shared" si="4"/>
        <v>20.583333333333332</v>
      </c>
      <c r="N23" s="454">
        <f t="shared" si="5"/>
        <v>5</v>
      </c>
      <c r="O23" s="455">
        <f t="shared" si="6"/>
        <v>21.583333333333332</v>
      </c>
      <c r="P23" s="455">
        <f t="shared" si="7"/>
        <v>5</v>
      </c>
      <c r="Q23" s="451">
        <f t="shared" si="8"/>
        <v>11067</v>
      </c>
      <c r="R23" s="451">
        <f t="shared" si="9"/>
        <v>11067</v>
      </c>
      <c r="S23" s="456">
        <f t="shared" si="10"/>
        <v>0</v>
      </c>
      <c r="T23" s="457">
        <f t="shared" si="11"/>
        <v>0</v>
      </c>
    </row>
    <row r="24" spans="1:20" s="466" customFormat="1" ht="16.5">
      <c r="A24" s="450" t="s">
        <v>761</v>
      </c>
      <c r="B24" s="450" t="s">
        <v>762</v>
      </c>
      <c r="C24" s="450">
        <v>10</v>
      </c>
      <c r="D24" s="451">
        <v>125550</v>
      </c>
      <c r="E24" s="450">
        <v>5</v>
      </c>
      <c r="F24" s="450">
        <v>85</v>
      </c>
      <c r="G24" s="450">
        <v>6</v>
      </c>
      <c r="H24" s="452">
        <v>35246</v>
      </c>
      <c r="I24" s="453">
        <f t="shared" si="0"/>
        <v>20</v>
      </c>
      <c r="J24" s="453">
        <f t="shared" si="1"/>
        <v>7</v>
      </c>
      <c r="K24" s="453">
        <f t="shared" si="2"/>
        <v>21</v>
      </c>
      <c r="L24" s="453">
        <f t="shared" si="3"/>
        <v>7</v>
      </c>
      <c r="M24" s="454">
        <f t="shared" si="4"/>
        <v>20.583333333333332</v>
      </c>
      <c r="N24" s="454">
        <f t="shared" si="5"/>
        <v>5</v>
      </c>
      <c r="O24" s="455">
        <f t="shared" si="6"/>
        <v>21.583333333333332</v>
      </c>
      <c r="P24" s="455">
        <f t="shared" si="7"/>
        <v>5</v>
      </c>
      <c r="Q24" s="451">
        <f t="shared" si="8"/>
        <v>125550</v>
      </c>
      <c r="R24" s="451">
        <f t="shared" si="9"/>
        <v>125550</v>
      </c>
      <c r="S24" s="456">
        <f t="shared" si="10"/>
        <v>0</v>
      </c>
      <c r="T24" s="457">
        <f t="shared" si="11"/>
        <v>0</v>
      </c>
    </row>
    <row r="25" spans="1:20" s="466" customFormat="1" ht="16.5">
      <c r="A25" s="450" t="s">
        <v>763</v>
      </c>
      <c r="B25" s="450" t="s">
        <v>762</v>
      </c>
      <c r="C25" s="450">
        <v>3</v>
      </c>
      <c r="D25" s="451">
        <v>38196</v>
      </c>
      <c r="E25" s="450">
        <v>5</v>
      </c>
      <c r="F25" s="450">
        <v>85</v>
      </c>
      <c r="G25" s="450">
        <v>6</v>
      </c>
      <c r="H25" s="452">
        <v>35246</v>
      </c>
      <c r="I25" s="453">
        <f t="shared" si="0"/>
        <v>20</v>
      </c>
      <c r="J25" s="453">
        <f t="shared" si="1"/>
        <v>7</v>
      </c>
      <c r="K25" s="453">
        <f t="shared" si="2"/>
        <v>21</v>
      </c>
      <c r="L25" s="453">
        <f t="shared" si="3"/>
        <v>7</v>
      </c>
      <c r="M25" s="454">
        <f t="shared" si="4"/>
        <v>20.583333333333332</v>
      </c>
      <c r="N25" s="454">
        <f t="shared" si="5"/>
        <v>5</v>
      </c>
      <c r="O25" s="455">
        <f t="shared" si="6"/>
        <v>21.583333333333332</v>
      </c>
      <c r="P25" s="455">
        <f t="shared" si="7"/>
        <v>5</v>
      </c>
      <c r="Q25" s="451">
        <f t="shared" si="8"/>
        <v>38196</v>
      </c>
      <c r="R25" s="451">
        <f t="shared" si="9"/>
        <v>38196</v>
      </c>
      <c r="S25" s="456">
        <f t="shared" si="10"/>
        <v>0</v>
      </c>
      <c r="T25" s="457">
        <f t="shared" si="11"/>
        <v>0</v>
      </c>
    </row>
    <row r="26" spans="1:20" s="466" customFormat="1" ht="16.5">
      <c r="A26" s="450" t="s">
        <v>764</v>
      </c>
      <c r="B26" s="450" t="s">
        <v>762</v>
      </c>
      <c r="C26" s="450">
        <v>1</v>
      </c>
      <c r="D26" s="451">
        <v>11567</v>
      </c>
      <c r="E26" s="450">
        <v>5</v>
      </c>
      <c r="F26" s="450">
        <v>85</v>
      </c>
      <c r="G26" s="450">
        <v>6</v>
      </c>
      <c r="H26" s="452">
        <v>35246</v>
      </c>
      <c r="I26" s="453">
        <f t="shared" si="0"/>
        <v>20</v>
      </c>
      <c r="J26" s="453">
        <f t="shared" si="1"/>
        <v>7</v>
      </c>
      <c r="K26" s="453">
        <f t="shared" si="2"/>
        <v>21</v>
      </c>
      <c r="L26" s="453">
        <f t="shared" si="3"/>
        <v>7</v>
      </c>
      <c r="M26" s="454">
        <f t="shared" si="4"/>
        <v>20.583333333333332</v>
      </c>
      <c r="N26" s="454">
        <f t="shared" si="5"/>
        <v>5</v>
      </c>
      <c r="O26" s="455">
        <f t="shared" si="6"/>
        <v>21.583333333333332</v>
      </c>
      <c r="P26" s="455">
        <f t="shared" si="7"/>
        <v>5</v>
      </c>
      <c r="Q26" s="451">
        <f t="shared" si="8"/>
        <v>11567</v>
      </c>
      <c r="R26" s="451">
        <f t="shared" si="9"/>
        <v>11567</v>
      </c>
      <c r="S26" s="456">
        <f t="shared" si="10"/>
        <v>0</v>
      </c>
      <c r="T26" s="457">
        <f t="shared" si="11"/>
        <v>0</v>
      </c>
    </row>
    <row r="27" spans="1:20" s="466" customFormat="1" ht="16.5">
      <c r="A27" s="450" t="s">
        <v>765</v>
      </c>
      <c r="B27" s="450" t="s">
        <v>762</v>
      </c>
      <c r="C27" s="450">
        <v>4</v>
      </c>
      <c r="D27" s="451">
        <v>73548</v>
      </c>
      <c r="E27" s="450">
        <v>5</v>
      </c>
      <c r="F27" s="450">
        <v>85</v>
      </c>
      <c r="G27" s="450">
        <v>6</v>
      </c>
      <c r="H27" s="452">
        <v>35246</v>
      </c>
      <c r="I27" s="453">
        <f t="shared" si="0"/>
        <v>20</v>
      </c>
      <c r="J27" s="453">
        <f t="shared" si="1"/>
        <v>7</v>
      </c>
      <c r="K27" s="453">
        <f t="shared" si="2"/>
        <v>21</v>
      </c>
      <c r="L27" s="453">
        <f t="shared" si="3"/>
        <v>7</v>
      </c>
      <c r="M27" s="454">
        <f t="shared" si="4"/>
        <v>20.583333333333332</v>
      </c>
      <c r="N27" s="454">
        <f t="shared" si="5"/>
        <v>5</v>
      </c>
      <c r="O27" s="455">
        <f t="shared" si="6"/>
        <v>21.583333333333332</v>
      </c>
      <c r="P27" s="455">
        <f t="shared" si="7"/>
        <v>5</v>
      </c>
      <c r="Q27" s="451">
        <f t="shared" si="8"/>
        <v>73548</v>
      </c>
      <c r="R27" s="451">
        <f t="shared" si="9"/>
        <v>73548</v>
      </c>
      <c r="S27" s="456">
        <f t="shared" si="10"/>
        <v>0</v>
      </c>
      <c r="T27" s="457">
        <f t="shared" si="11"/>
        <v>0</v>
      </c>
    </row>
    <row r="28" spans="1:20" s="466" customFormat="1" ht="16.5">
      <c r="A28" s="450" t="s">
        <v>766</v>
      </c>
      <c r="B28" s="450" t="s">
        <v>762</v>
      </c>
      <c r="C28" s="450">
        <v>2</v>
      </c>
      <c r="D28" s="451">
        <v>23356</v>
      </c>
      <c r="E28" s="450">
        <v>5</v>
      </c>
      <c r="F28" s="450">
        <v>85</v>
      </c>
      <c r="G28" s="450">
        <v>6</v>
      </c>
      <c r="H28" s="452">
        <v>35246</v>
      </c>
      <c r="I28" s="453">
        <f t="shared" si="0"/>
        <v>20</v>
      </c>
      <c r="J28" s="453">
        <f t="shared" si="1"/>
        <v>7</v>
      </c>
      <c r="K28" s="453">
        <f t="shared" si="2"/>
        <v>21</v>
      </c>
      <c r="L28" s="453">
        <f t="shared" si="3"/>
        <v>7</v>
      </c>
      <c r="M28" s="454">
        <f t="shared" si="4"/>
        <v>20.583333333333332</v>
      </c>
      <c r="N28" s="454">
        <f t="shared" si="5"/>
        <v>5</v>
      </c>
      <c r="O28" s="455">
        <f t="shared" si="6"/>
        <v>21.583333333333332</v>
      </c>
      <c r="P28" s="455">
        <f t="shared" si="7"/>
        <v>5</v>
      </c>
      <c r="Q28" s="451">
        <f t="shared" si="8"/>
        <v>23356</v>
      </c>
      <c r="R28" s="451">
        <f t="shared" si="9"/>
        <v>23356</v>
      </c>
      <c r="S28" s="456">
        <f t="shared" si="10"/>
        <v>0</v>
      </c>
      <c r="T28" s="457">
        <f t="shared" si="11"/>
        <v>0</v>
      </c>
    </row>
    <row r="29" spans="1:20" s="466" customFormat="1" ht="16.5">
      <c r="A29" s="450" t="s">
        <v>767</v>
      </c>
      <c r="B29" s="450" t="s">
        <v>762</v>
      </c>
      <c r="C29" s="450">
        <v>1</v>
      </c>
      <c r="D29" s="451">
        <v>12533</v>
      </c>
      <c r="E29" s="450">
        <v>5</v>
      </c>
      <c r="F29" s="450">
        <v>85</v>
      </c>
      <c r="G29" s="450">
        <v>6</v>
      </c>
      <c r="H29" s="452">
        <v>35246</v>
      </c>
      <c r="I29" s="453">
        <f t="shared" si="0"/>
        <v>20</v>
      </c>
      <c r="J29" s="453">
        <f t="shared" si="1"/>
        <v>7</v>
      </c>
      <c r="K29" s="453">
        <f t="shared" si="2"/>
        <v>21</v>
      </c>
      <c r="L29" s="453">
        <f t="shared" si="3"/>
        <v>7</v>
      </c>
      <c r="M29" s="454">
        <f t="shared" si="4"/>
        <v>20.583333333333332</v>
      </c>
      <c r="N29" s="454">
        <f t="shared" si="5"/>
        <v>5</v>
      </c>
      <c r="O29" s="455">
        <f t="shared" si="6"/>
        <v>21.583333333333332</v>
      </c>
      <c r="P29" s="455">
        <f t="shared" si="7"/>
        <v>5</v>
      </c>
      <c r="Q29" s="451">
        <f t="shared" si="8"/>
        <v>12533</v>
      </c>
      <c r="R29" s="451">
        <f t="shared" si="9"/>
        <v>12533</v>
      </c>
      <c r="S29" s="456">
        <f t="shared" si="10"/>
        <v>0</v>
      </c>
      <c r="T29" s="457">
        <f t="shared" si="11"/>
        <v>0</v>
      </c>
    </row>
    <row r="30" spans="1:20" s="466" customFormat="1" ht="16.5">
      <c r="A30" s="450" t="s">
        <v>768</v>
      </c>
      <c r="B30" s="450" t="s">
        <v>769</v>
      </c>
      <c r="C30" s="450">
        <v>1</v>
      </c>
      <c r="D30" s="451">
        <v>10824</v>
      </c>
      <c r="E30" s="450">
        <v>5</v>
      </c>
      <c r="F30" s="450">
        <v>85</v>
      </c>
      <c r="G30" s="450">
        <v>6</v>
      </c>
      <c r="H30" s="452">
        <v>35246</v>
      </c>
      <c r="I30" s="453">
        <f t="shared" si="0"/>
        <v>20</v>
      </c>
      <c r="J30" s="453">
        <f t="shared" si="1"/>
        <v>7</v>
      </c>
      <c r="K30" s="453">
        <f t="shared" si="2"/>
        <v>21</v>
      </c>
      <c r="L30" s="453">
        <f t="shared" si="3"/>
        <v>7</v>
      </c>
      <c r="M30" s="454">
        <f t="shared" si="4"/>
        <v>20.583333333333332</v>
      </c>
      <c r="N30" s="454">
        <f t="shared" si="5"/>
        <v>5</v>
      </c>
      <c r="O30" s="455">
        <f t="shared" si="6"/>
        <v>21.583333333333332</v>
      </c>
      <c r="P30" s="455">
        <f t="shared" si="7"/>
        <v>5</v>
      </c>
      <c r="Q30" s="451">
        <f t="shared" si="8"/>
        <v>10824</v>
      </c>
      <c r="R30" s="451">
        <f t="shared" si="9"/>
        <v>10824</v>
      </c>
      <c r="S30" s="456">
        <f t="shared" si="10"/>
        <v>0</v>
      </c>
      <c r="T30" s="457">
        <f t="shared" si="11"/>
        <v>0</v>
      </c>
    </row>
    <row r="31" spans="1:20" s="466" customFormat="1" ht="16.5">
      <c r="A31" s="450" t="s">
        <v>770</v>
      </c>
      <c r="B31" s="450" t="s">
        <v>771</v>
      </c>
      <c r="C31" s="450">
        <v>4</v>
      </c>
      <c r="D31" s="451">
        <v>53452</v>
      </c>
      <c r="E31" s="450">
        <v>5</v>
      </c>
      <c r="F31" s="450">
        <v>85</v>
      </c>
      <c r="G31" s="450">
        <v>6</v>
      </c>
      <c r="H31" s="452">
        <v>35246</v>
      </c>
      <c r="I31" s="453">
        <f t="shared" si="0"/>
        <v>20</v>
      </c>
      <c r="J31" s="453">
        <f t="shared" si="1"/>
        <v>7</v>
      </c>
      <c r="K31" s="453">
        <f t="shared" si="2"/>
        <v>21</v>
      </c>
      <c r="L31" s="453">
        <f t="shared" si="3"/>
        <v>7</v>
      </c>
      <c r="M31" s="454">
        <f t="shared" si="4"/>
        <v>20.583333333333332</v>
      </c>
      <c r="N31" s="454">
        <f t="shared" si="5"/>
        <v>5</v>
      </c>
      <c r="O31" s="455">
        <f t="shared" si="6"/>
        <v>21.583333333333332</v>
      </c>
      <c r="P31" s="455">
        <f t="shared" si="7"/>
        <v>5</v>
      </c>
      <c r="Q31" s="451">
        <f t="shared" si="8"/>
        <v>53452</v>
      </c>
      <c r="R31" s="451">
        <f t="shared" si="9"/>
        <v>53452</v>
      </c>
      <c r="S31" s="456">
        <f t="shared" si="10"/>
        <v>0</v>
      </c>
      <c r="T31" s="457">
        <f t="shared" si="11"/>
        <v>0</v>
      </c>
    </row>
    <row r="32" spans="1:20" s="466" customFormat="1" ht="16.5">
      <c r="A32" s="450" t="s">
        <v>772</v>
      </c>
      <c r="B32" s="450" t="s">
        <v>771</v>
      </c>
      <c r="C32" s="450">
        <v>4</v>
      </c>
      <c r="D32" s="451">
        <v>42656</v>
      </c>
      <c r="E32" s="450">
        <v>5</v>
      </c>
      <c r="F32" s="450">
        <v>85</v>
      </c>
      <c r="G32" s="450">
        <v>6</v>
      </c>
      <c r="H32" s="452">
        <v>35246</v>
      </c>
      <c r="I32" s="453">
        <f t="shared" si="0"/>
        <v>20</v>
      </c>
      <c r="J32" s="453">
        <f t="shared" si="1"/>
        <v>7</v>
      </c>
      <c r="K32" s="453">
        <f t="shared" si="2"/>
        <v>21</v>
      </c>
      <c r="L32" s="453">
        <f t="shared" si="3"/>
        <v>7</v>
      </c>
      <c r="M32" s="454">
        <f t="shared" si="4"/>
        <v>20.583333333333332</v>
      </c>
      <c r="N32" s="454">
        <f t="shared" si="5"/>
        <v>5</v>
      </c>
      <c r="O32" s="455">
        <f t="shared" si="6"/>
        <v>21.583333333333332</v>
      </c>
      <c r="P32" s="455">
        <f t="shared" si="7"/>
        <v>5</v>
      </c>
      <c r="Q32" s="451">
        <f t="shared" si="8"/>
        <v>42656</v>
      </c>
      <c r="R32" s="451">
        <f t="shared" si="9"/>
        <v>42656</v>
      </c>
      <c r="S32" s="456">
        <f t="shared" si="10"/>
        <v>0</v>
      </c>
      <c r="T32" s="457">
        <f t="shared" si="11"/>
        <v>0</v>
      </c>
    </row>
    <row r="33" spans="1:20" s="466" customFormat="1" ht="16.5">
      <c r="A33" s="450">
        <v>14</v>
      </c>
      <c r="B33" s="450" t="s">
        <v>253</v>
      </c>
      <c r="C33" s="450">
        <v>1</v>
      </c>
      <c r="D33" s="451">
        <v>25160</v>
      </c>
      <c r="E33" s="450">
        <v>4</v>
      </c>
      <c r="F33" s="450">
        <v>98</v>
      </c>
      <c r="G33" s="450">
        <v>12</v>
      </c>
      <c r="H33" s="452">
        <v>40175</v>
      </c>
      <c r="I33" s="458">
        <f t="shared" si="0"/>
        <v>7</v>
      </c>
      <c r="J33" s="453">
        <f t="shared" si="1"/>
        <v>1</v>
      </c>
      <c r="K33" s="458">
        <f t="shared" si="2"/>
        <v>8</v>
      </c>
      <c r="L33" s="453">
        <f t="shared" si="3"/>
        <v>1</v>
      </c>
      <c r="M33" s="459">
        <f t="shared" si="4"/>
        <v>7.083333333333333</v>
      </c>
      <c r="N33" s="460">
        <f t="shared" si="5"/>
        <v>4</v>
      </c>
      <c r="O33" s="461">
        <f t="shared" si="6"/>
        <v>8.083333333333334</v>
      </c>
      <c r="P33" s="461">
        <f t="shared" si="7"/>
        <v>4</v>
      </c>
      <c r="Q33" s="462">
        <f t="shared" si="8"/>
        <v>25160</v>
      </c>
      <c r="R33" s="462">
        <f t="shared" si="9"/>
        <v>25160</v>
      </c>
      <c r="S33" s="463">
        <f t="shared" si="10"/>
        <v>0</v>
      </c>
      <c r="T33" s="464">
        <f t="shared" si="11"/>
        <v>0</v>
      </c>
    </row>
    <row r="34" spans="1:20" s="466" customFormat="1" ht="16.5">
      <c r="A34" s="450">
        <v>15</v>
      </c>
      <c r="B34" s="465" t="s">
        <v>253</v>
      </c>
      <c r="C34" s="465">
        <v>1</v>
      </c>
      <c r="D34" s="451">
        <v>25160</v>
      </c>
      <c r="E34" s="465">
        <v>4</v>
      </c>
      <c r="F34" s="465">
        <v>98</v>
      </c>
      <c r="G34" s="465">
        <v>12</v>
      </c>
      <c r="H34" s="452">
        <v>40175</v>
      </c>
      <c r="I34" s="458">
        <f t="shared" si="0"/>
        <v>7</v>
      </c>
      <c r="J34" s="453">
        <f t="shared" si="1"/>
        <v>1</v>
      </c>
      <c r="K34" s="458">
        <f t="shared" si="2"/>
        <v>8</v>
      </c>
      <c r="L34" s="453">
        <f t="shared" si="3"/>
        <v>1</v>
      </c>
      <c r="M34" s="459">
        <f t="shared" si="4"/>
        <v>7.083333333333333</v>
      </c>
      <c r="N34" s="460">
        <f t="shared" si="5"/>
        <v>4</v>
      </c>
      <c r="O34" s="461">
        <f t="shared" si="6"/>
        <v>8.083333333333334</v>
      </c>
      <c r="P34" s="461">
        <f t="shared" si="7"/>
        <v>4</v>
      </c>
      <c r="Q34" s="462">
        <f t="shared" si="8"/>
        <v>25160</v>
      </c>
      <c r="R34" s="462">
        <f t="shared" si="9"/>
        <v>25160</v>
      </c>
      <c r="S34" s="463">
        <f t="shared" si="10"/>
        <v>0</v>
      </c>
      <c r="T34" s="464">
        <f t="shared" si="11"/>
        <v>0</v>
      </c>
    </row>
    <row r="35" spans="1:20" s="466" customFormat="1" ht="16.5">
      <c r="A35" s="465">
        <v>16</v>
      </c>
      <c r="B35" s="465" t="s">
        <v>253</v>
      </c>
      <c r="C35" s="465">
        <v>1</v>
      </c>
      <c r="D35" s="451">
        <v>25160</v>
      </c>
      <c r="E35" s="465">
        <v>4</v>
      </c>
      <c r="F35" s="465">
        <v>98</v>
      </c>
      <c r="G35" s="465">
        <v>12</v>
      </c>
      <c r="H35" s="452">
        <v>40175</v>
      </c>
      <c r="I35" s="458">
        <f t="shared" si="0"/>
        <v>7</v>
      </c>
      <c r="J35" s="453">
        <f t="shared" si="1"/>
        <v>1</v>
      </c>
      <c r="K35" s="458">
        <f t="shared" si="2"/>
        <v>8</v>
      </c>
      <c r="L35" s="453">
        <f t="shared" si="3"/>
        <v>1</v>
      </c>
      <c r="M35" s="459">
        <f t="shared" si="4"/>
        <v>7.083333333333333</v>
      </c>
      <c r="N35" s="460">
        <f t="shared" si="5"/>
        <v>4</v>
      </c>
      <c r="O35" s="461">
        <f t="shared" si="6"/>
        <v>8.083333333333334</v>
      </c>
      <c r="P35" s="461">
        <f t="shared" si="7"/>
        <v>4</v>
      </c>
      <c r="Q35" s="462">
        <f t="shared" si="8"/>
        <v>25160</v>
      </c>
      <c r="R35" s="462">
        <f t="shared" si="9"/>
        <v>25160</v>
      </c>
      <c r="S35" s="463">
        <f t="shared" si="10"/>
        <v>0</v>
      </c>
      <c r="T35" s="464">
        <f t="shared" si="11"/>
        <v>0</v>
      </c>
    </row>
    <row r="36" spans="1:20" s="466" customFormat="1" ht="16.5">
      <c r="A36" s="450">
        <v>11</v>
      </c>
      <c r="B36" s="467" t="s">
        <v>258</v>
      </c>
      <c r="C36" s="467">
        <v>1</v>
      </c>
      <c r="D36" s="462">
        <v>75514</v>
      </c>
      <c r="E36" s="467">
        <v>5</v>
      </c>
      <c r="F36" s="467">
        <v>91</v>
      </c>
      <c r="G36" s="467">
        <v>12</v>
      </c>
      <c r="H36" s="468">
        <v>37620</v>
      </c>
      <c r="I36" s="469">
        <f t="shared" si="0"/>
        <v>14</v>
      </c>
      <c r="J36" s="453">
        <f t="shared" si="1"/>
        <v>1</v>
      </c>
      <c r="K36" s="469">
        <f t="shared" si="2"/>
        <v>15</v>
      </c>
      <c r="L36" s="453">
        <f t="shared" si="3"/>
        <v>1</v>
      </c>
      <c r="M36" s="459">
        <f t="shared" si="4"/>
        <v>14.083333333333334</v>
      </c>
      <c r="N36" s="459">
        <f t="shared" si="5"/>
        <v>5</v>
      </c>
      <c r="O36" s="470">
        <f t="shared" si="6"/>
        <v>15.083333333333334</v>
      </c>
      <c r="P36" s="470">
        <f t="shared" si="7"/>
        <v>5</v>
      </c>
      <c r="Q36" s="462">
        <f t="shared" si="8"/>
        <v>75514</v>
      </c>
      <c r="R36" s="462">
        <f t="shared" si="9"/>
        <v>75514</v>
      </c>
      <c r="S36" s="463">
        <f t="shared" si="10"/>
        <v>0</v>
      </c>
      <c r="T36" s="464">
        <f t="shared" si="11"/>
        <v>0</v>
      </c>
    </row>
    <row r="37" spans="1:20" s="9" customFormat="1" ht="16.5">
      <c r="A37" s="56">
        <v>1</v>
      </c>
      <c r="B37" s="56" t="s">
        <v>253</v>
      </c>
      <c r="C37" s="56">
        <v>1</v>
      </c>
      <c r="D37" s="57">
        <v>26200</v>
      </c>
      <c r="E37" s="56">
        <v>4</v>
      </c>
      <c r="F37" s="56">
        <v>93</v>
      </c>
      <c r="G37" s="56">
        <v>11</v>
      </c>
      <c r="H37" s="58">
        <v>38313</v>
      </c>
      <c r="I37" s="59">
        <f aca="true" t="shared" si="12" ref="I37:I64">$I$2-F37</f>
        <v>12</v>
      </c>
      <c r="J37" s="59">
        <f>$J$2-G37+1</f>
        <v>2</v>
      </c>
      <c r="K37" s="59">
        <f aca="true" t="shared" si="13" ref="K37:K100">$K$2-F37</f>
        <v>13</v>
      </c>
      <c r="L37" s="59">
        <f aca="true" t="shared" si="14" ref="L37:L100">$L$2-G37+1</f>
        <v>2</v>
      </c>
      <c r="M37" s="60">
        <f aca="true" t="shared" si="15" ref="M37:M64">I37+J37/12</f>
        <v>12.166666666666666</v>
      </c>
      <c r="N37" s="60">
        <f aca="true" t="shared" si="16" ref="N37:N100">IF(M37&gt;E37,E37,M37)</f>
        <v>4</v>
      </c>
      <c r="O37" s="61">
        <f aca="true" t="shared" si="17" ref="O37:O100">K37+L37/12</f>
        <v>13.166666666666666</v>
      </c>
      <c r="P37" s="61">
        <f aca="true" t="shared" si="18" ref="P37:P100">IF(O37&gt;E37,E37,O37)</f>
        <v>4</v>
      </c>
      <c r="Q37" s="57">
        <f aca="true" t="shared" si="19" ref="Q37:Q100">(D37/E37)*N37</f>
        <v>26200</v>
      </c>
      <c r="R37" s="57">
        <f aca="true" t="shared" si="20" ref="R37:R100">(D37/E37)*P37</f>
        <v>26200</v>
      </c>
      <c r="S37" s="62">
        <f aca="true" t="shared" si="21" ref="S37:S100">R37-Q37</f>
        <v>0</v>
      </c>
      <c r="T37" s="63">
        <f aca="true" t="shared" si="22" ref="T37:T64">D37-Q37</f>
        <v>0</v>
      </c>
    </row>
    <row r="38" spans="1:20" s="9" customFormat="1" ht="16.5">
      <c r="A38" s="64">
        <v>5</v>
      </c>
      <c r="B38" s="64" t="s">
        <v>253</v>
      </c>
      <c r="C38" s="64">
        <v>1</v>
      </c>
      <c r="D38" s="65">
        <v>18500</v>
      </c>
      <c r="E38" s="64">
        <v>4</v>
      </c>
      <c r="F38" s="64">
        <v>92</v>
      </c>
      <c r="G38" s="64">
        <v>10</v>
      </c>
      <c r="H38" s="66">
        <v>37917</v>
      </c>
      <c r="I38" s="67">
        <f t="shared" si="12"/>
        <v>13</v>
      </c>
      <c r="J38" s="59">
        <f aca="true" t="shared" si="23" ref="J38:J100">$J$2-G38+1</f>
        <v>3</v>
      </c>
      <c r="K38" s="67">
        <f t="shared" si="13"/>
        <v>14</v>
      </c>
      <c r="L38" s="59">
        <f t="shared" si="14"/>
        <v>3</v>
      </c>
      <c r="M38" s="68">
        <f t="shared" si="15"/>
        <v>13.25</v>
      </c>
      <c r="N38" s="68">
        <f t="shared" si="16"/>
        <v>4</v>
      </c>
      <c r="O38" s="69">
        <f t="shared" si="17"/>
        <v>14.25</v>
      </c>
      <c r="P38" s="69">
        <f t="shared" si="18"/>
        <v>4</v>
      </c>
      <c r="Q38" s="65">
        <f t="shared" si="19"/>
        <v>18500</v>
      </c>
      <c r="R38" s="65">
        <f t="shared" si="20"/>
        <v>18500</v>
      </c>
      <c r="S38" s="70">
        <f t="shared" si="21"/>
        <v>0</v>
      </c>
      <c r="T38" s="71">
        <f t="shared" si="22"/>
        <v>0</v>
      </c>
    </row>
    <row r="39" spans="1:20" s="9" customFormat="1" ht="16.5">
      <c r="A39" s="64">
        <v>6</v>
      </c>
      <c r="B39" s="64" t="s">
        <v>253</v>
      </c>
      <c r="C39" s="64">
        <v>1</v>
      </c>
      <c r="D39" s="65">
        <v>18000</v>
      </c>
      <c r="E39" s="64">
        <v>4</v>
      </c>
      <c r="F39" s="64">
        <v>93</v>
      </c>
      <c r="G39" s="64">
        <v>1</v>
      </c>
      <c r="H39" s="66">
        <v>38002</v>
      </c>
      <c r="I39" s="67">
        <f t="shared" si="12"/>
        <v>12</v>
      </c>
      <c r="J39" s="59">
        <f t="shared" si="23"/>
        <v>12</v>
      </c>
      <c r="K39" s="67">
        <f t="shared" si="13"/>
        <v>13</v>
      </c>
      <c r="L39" s="59">
        <f t="shared" si="14"/>
        <v>12</v>
      </c>
      <c r="M39" s="68">
        <f t="shared" si="15"/>
        <v>13</v>
      </c>
      <c r="N39" s="68">
        <f t="shared" si="16"/>
        <v>4</v>
      </c>
      <c r="O39" s="69">
        <f t="shared" si="17"/>
        <v>14</v>
      </c>
      <c r="P39" s="69">
        <f t="shared" si="18"/>
        <v>4</v>
      </c>
      <c r="Q39" s="65">
        <f t="shared" si="19"/>
        <v>18000</v>
      </c>
      <c r="R39" s="65">
        <f t="shared" si="20"/>
        <v>18000</v>
      </c>
      <c r="S39" s="70">
        <f t="shared" si="21"/>
        <v>0</v>
      </c>
      <c r="T39" s="71">
        <f t="shared" si="22"/>
        <v>0</v>
      </c>
    </row>
    <row r="40" spans="1:20" s="9" customFormat="1" ht="16.5">
      <c r="A40" s="64">
        <v>7</v>
      </c>
      <c r="B40" s="64" t="s">
        <v>254</v>
      </c>
      <c r="C40" s="64">
        <v>1</v>
      </c>
      <c r="D40" s="65">
        <v>10500</v>
      </c>
      <c r="E40" s="64">
        <v>5</v>
      </c>
      <c r="F40" s="64">
        <v>91</v>
      </c>
      <c r="G40" s="64">
        <v>12</v>
      </c>
      <c r="H40" s="66">
        <v>37620</v>
      </c>
      <c r="I40" s="67">
        <f t="shared" si="12"/>
        <v>14</v>
      </c>
      <c r="J40" s="59">
        <f t="shared" si="23"/>
        <v>1</v>
      </c>
      <c r="K40" s="67">
        <f t="shared" si="13"/>
        <v>15</v>
      </c>
      <c r="L40" s="59">
        <f t="shared" si="14"/>
        <v>1</v>
      </c>
      <c r="M40" s="68">
        <f t="shared" si="15"/>
        <v>14.083333333333334</v>
      </c>
      <c r="N40" s="68">
        <f t="shared" si="16"/>
        <v>5</v>
      </c>
      <c r="O40" s="69">
        <f t="shared" si="17"/>
        <v>15.083333333333334</v>
      </c>
      <c r="P40" s="69">
        <f t="shared" si="18"/>
        <v>5</v>
      </c>
      <c r="Q40" s="65">
        <f t="shared" si="19"/>
        <v>10500</v>
      </c>
      <c r="R40" s="65">
        <f t="shared" si="20"/>
        <v>10500</v>
      </c>
      <c r="S40" s="70">
        <f t="shared" si="21"/>
        <v>0</v>
      </c>
      <c r="T40" s="71">
        <f t="shared" si="22"/>
        <v>0</v>
      </c>
    </row>
    <row r="41" spans="1:20" s="9" customFormat="1" ht="16.5">
      <c r="A41" s="64">
        <v>8</v>
      </c>
      <c r="B41" s="64" t="s">
        <v>255</v>
      </c>
      <c r="C41" s="64">
        <v>1</v>
      </c>
      <c r="D41" s="65">
        <v>27500</v>
      </c>
      <c r="E41" s="64">
        <v>5</v>
      </c>
      <c r="F41" s="64">
        <v>94</v>
      </c>
      <c r="G41" s="64">
        <v>4</v>
      </c>
      <c r="H41" s="66">
        <v>38461</v>
      </c>
      <c r="I41" s="67">
        <f t="shared" si="12"/>
        <v>11</v>
      </c>
      <c r="J41" s="59">
        <f t="shared" si="23"/>
        <v>9</v>
      </c>
      <c r="K41" s="67">
        <f t="shared" si="13"/>
        <v>12</v>
      </c>
      <c r="L41" s="59">
        <f t="shared" si="14"/>
        <v>9</v>
      </c>
      <c r="M41" s="68">
        <f t="shared" si="15"/>
        <v>11.75</v>
      </c>
      <c r="N41" s="68">
        <f t="shared" si="16"/>
        <v>5</v>
      </c>
      <c r="O41" s="69">
        <f t="shared" si="17"/>
        <v>12.75</v>
      </c>
      <c r="P41" s="69">
        <f t="shared" si="18"/>
        <v>5</v>
      </c>
      <c r="Q41" s="65">
        <f t="shared" si="19"/>
        <v>27500</v>
      </c>
      <c r="R41" s="65">
        <f t="shared" si="20"/>
        <v>27500</v>
      </c>
      <c r="S41" s="70">
        <f t="shared" si="21"/>
        <v>0</v>
      </c>
      <c r="T41" s="71">
        <f t="shared" si="22"/>
        <v>0</v>
      </c>
    </row>
    <row r="42" spans="1:20" s="9" customFormat="1" ht="16.5">
      <c r="A42" s="64">
        <v>9</v>
      </c>
      <c r="B42" s="64" t="s">
        <v>256</v>
      </c>
      <c r="C42" s="64">
        <v>1</v>
      </c>
      <c r="D42" s="65">
        <v>31000</v>
      </c>
      <c r="E42" s="64">
        <v>5</v>
      </c>
      <c r="F42" s="64">
        <v>93</v>
      </c>
      <c r="G42" s="64">
        <v>10</v>
      </c>
      <c r="H42" s="66">
        <v>38267</v>
      </c>
      <c r="I42" s="67">
        <f t="shared" si="12"/>
        <v>12</v>
      </c>
      <c r="J42" s="59">
        <f t="shared" si="23"/>
        <v>3</v>
      </c>
      <c r="K42" s="67">
        <f t="shared" si="13"/>
        <v>13</v>
      </c>
      <c r="L42" s="59">
        <f t="shared" si="14"/>
        <v>3</v>
      </c>
      <c r="M42" s="68">
        <f t="shared" si="15"/>
        <v>12.25</v>
      </c>
      <c r="N42" s="68">
        <f t="shared" si="16"/>
        <v>5</v>
      </c>
      <c r="O42" s="69">
        <f t="shared" si="17"/>
        <v>13.25</v>
      </c>
      <c r="P42" s="69">
        <f t="shared" si="18"/>
        <v>5</v>
      </c>
      <c r="Q42" s="65">
        <f t="shared" si="19"/>
        <v>31000</v>
      </c>
      <c r="R42" s="65">
        <f t="shared" si="20"/>
        <v>31000</v>
      </c>
      <c r="S42" s="70">
        <f t="shared" si="21"/>
        <v>0</v>
      </c>
      <c r="T42" s="71">
        <f t="shared" si="22"/>
        <v>0</v>
      </c>
    </row>
    <row r="43" spans="1:20" s="9" customFormat="1" ht="16.5">
      <c r="A43" s="72">
        <v>10</v>
      </c>
      <c r="B43" s="72" t="s">
        <v>257</v>
      </c>
      <c r="C43" s="72">
        <v>1</v>
      </c>
      <c r="D43" s="45">
        <v>14000</v>
      </c>
      <c r="E43" s="72">
        <v>8</v>
      </c>
      <c r="F43" s="72">
        <v>93</v>
      </c>
      <c r="G43" s="72">
        <v>10</v>
      </c>
      <c r="H43" s="73">
        <v>38271</v>
      </c>
      <c r="I43" s="74">
        <f t="shared" si="12"/>
        <v>12</v>
      </c>
      <c r="J43" s="59">
        <f t="shared" si="23"/>
        <v>3</v>
      </c>
      <c r="K43" s="74">
        <f t="shared" si="13"/>
        <v>13</v>
      </c>
      <c r="L43" s="59">
        <f t="shared" si="14"/>
        <v>3</v>
      </c>
      <c r="M43" s="75">
        <f t="shared" si="15"/>
        <v>12.25</v>
      </c>
      <c r="N43" s="75">
        <f t="shared" si="16"/>
        <v>8</v>
      </c>
      <c r="O43" s="76">
        <f t="shared" si="17"/>
        <v>13.25</v>
      </c>
      <c r="P43" s="76">
        <f t="shared" si="18"/>
        <v>8</v>
      </c>
      <c r="Q43" s="45">
        <f t="shared" si="19"/>
        <v>14000</v>
      </c>
      <c r="R43" s="45">
        <f t="shared" si="20"/>
        <v>14000</v>
      </c>
      <c r="S43" s="77">
        <f t="shared" si="21"/>
        <v>0</v>
      </c>
      <c r="T43" s="78">
        <f t="shared" si="22"/>
        <v>0</v>
      </c>
    </row>
    <row r="44" spans="1:20" s="9" customFormat="1" ht="16.5">
      <c r="A44" s="64">
        <v>11</v>
      </c>
      <c r="B44" s="64" t="s">
        <v>258</v>
      </c>
      <c r="C44" s="64">
        <v>1</v>
      </c>
      <c r="D44" s="65">
        <v>75514</v>
      </c>
      <c r="E44" s="64">
        <v>5</v>
      </c>
      <c r="F44" s="64">
        <v>91</v>
      </c>
      <c r="G44" s="64">
        <v>12</v>
      </c>
      <c r="H44" s="66">
        <v>37620</v>
      </c>
      <c r="I44" s="67">
        <f t="shared" si="12"/>
        <v>14</v>
      </c>
      <c r="J44" s="59">
        <f t="shared" si="23"/>
        <v>1</v>
      </c>
      <c r="K44" s="67">
        <f t="shared" si="13"/>
        <v>15</v>
      </c>
      <c r="L44" s="59">
        <f t="shared" si="14"/>
        <v>1</v>
      </c>
      <c r="M44" s="68">
        <f t="shared" si="15"/>
        <v>14.083333333333334</v>
      </c>
      <c r="N44" s="68">
        <f t="shared" si="16"/>
        <v>5</v>
      </c>
      <c r="O44" s="69">
        <f t="shared" si="17"/>
        <v>15.083333333333334</v>
      </c>
      <c r="P44" s="69">
        <f t="shared" si="18"/>
        <v>5</v>
      </c>
      <c r="Q44" s="65">
        <f t="shared" si="19"/>
        <v>75514</v>
      </c>
      <c r="R44" s="65">
        <f t="shared" si="20"/>
        <v>75514</v>
      </c>
      <c r="S44" s="77">
        <f t="shared" si="21"/>
        <v>0</v>
      </c>
      <c r="T44" s="78">
        <f t="shared" si="22"/>
        <v>0</v>
      </c>
    </row>
    <row r="45" spans="1:20" s="9" customFormat="1" ht="16.5">
      <c r="A45" s="64">
        <v>12</v>
      </c>
      <c r="B45" s="64" t="s">
        <v>259</v>
      </c>
      <c r="C45" s="85">
        <v>1</v>
      </c>
      <c r="D45" s="37">
        <v>97700</v>
      </c>
      <c r="E45" s="85">
        <v>8</v>
      </c>
      <c r="F45" s="85">
        <v>96</v>
      </c>
      <c r="G45" s="85">
        <v>11</v>
      </c>
      <c r="H45" s="66">
        <v>39415</v>
      </c>
      <c r="I45" s="67">
        <f t="shared" si="12"/>
        <v>9</v>
      </c>
      <c r="J45" s="67">
        <f t="shared" si="23"/>
        <v>2</v>
      </c>
      <c r="K45" s="67">
        <f t="shared" si="13"/>
        <v>10</v>
      </c>
      <c r="L45" s="67">
        <f t="shared" si="14"/>
        <v>2</v>
      </c>
      <c r="M45" s="68">
        <f t="shared" si="15"/>
        <v>9.166666666666666</v>
      </c>
      <c r="N45" s="68">
        <f t="shared" si="16"/>
        <v>8</v>
      </c>
      <c r="O45" s="69">
        <f t="shared" si="17"/>
        <v>10.166666666666666</v>
      </c>
      <c r="P45" s="69">
        <f t="shared" si="18"/>
        <v>8</v>
      </c>
      <c r="Q45" s="65">
        <f t="shared" si="19"/>
        <v>97700</v>
      </c>
      <c r="R45" s="65">
        <f t="shared" si="20"/>
        <v>97700</v>
      </c>
      <c r="S45" s="77">
        <f t="shared" si="21"/>
        <v>0</v>
      </c>
      <c r="T45" s="78">
        <f t="shared" si="22"/>
        <v>0</v>
      </c>
    </row>
    <row r="46" spans="1:20" s="9" customFormat="1" ht="16.5">
      <c r="A46" s="64">
        <v>13</v>
      </c>
      <c r="B46" s="64" t="s">
        <v>79</v>
      </c>
      <c r="C46" s="64">
        <v>1</v>
      </c>
      <c r="D46" s="65">
        <v>43000</v>
      </c>
      <c r="E46" s="64">
        <v>8</v>
      </c>
      <c r="F46" s="64">
        <v>97</v>
      </c>
      <c r="G46" s="64">
        <v>6</v>
      </c>
      <c r="H46" s="66">
        <v>39609</v>
      </c>
      <c r="I46" s="67">
        <f t="shared" si="12"/>
        <v>8</v>
      </c>
      <c r="J46" s="67">
        <f t="shared" si="23"/>
        <v>7</v>
      </c>
      <c r="K46" s="67">
        <f t="shared" si="13"/>
        <v>9</v>
      </c>
      <c r="L46" s="67">
        <f t="shared" si="14"/>
        <v>7</v>
      </c>
      <c r="M46" s="68">
        <f t="shared" si="15"/>
        <v>8.583333333333334</v>
      </c>
      <c r="N46" s="68">
        <f t="shared" si="16"/>
        <v>8</v>
      </c>
      <c r="O46" s="69">
        <f t="shared" si="17"/>
        <v>9.583333333333334</v>
      </c>
      <c r="P46" s="69">
        <f t="shared" si="18"/>
        <v>8</v>
      </c>
      <c r="Q46" s="65">
        <f t="shared" si="19"/>
        <v>43000</v>
      </c>
      <c r="R46" s="65">
        <f t="shared" si="20"/>
        <v>43000</v>
      </c>
      <c r="S46" s="70">
        <f t="shared" si="21"/>
        <v>0</v>
      </c>
      <c r="T46" s="71">
        <f t="shared" si="22"/>
        <v>0</v>
      </c>
    </row>
    <row r="47" spans="1:20" s="9" customFormat="1" ht="16.5">
      <c r="A47" s="64">
        <v>14</v>
      </c>
      <c r="B47" s="56" t="s">
        <v>253</v>
      </c>
      <c r="C47" s="56">
        <v>1</v>
      </c>
      <c r="D47" s="57">
        <v>27000</v>
      </c>
      <c r="E47" s="56">
        <v>4</v>
      </c>
      <c r="F47" s="56">
        <v>98</v>
      </c>
      <c r="G47" s="56">
        <v>9</v>
      </c>
      <c r="H47" s="66">
        <v>40086</v>
      </c>
      <c r="I47" s="59">
        <f t="shared" si="12"/>
        <v>7</v>
      </c>
      <c r="J47" s="59">
        <f t="shared" si="23"/>
        <v>4</v>
      </c>
      <c r="K47" s="59">
        <f t="shared" si="13"/>
        <v>8</v>
      </c>
      <c r="L47" s="59">
        <f t="shared" si="14"/>
        <v>4</v>
      </c>
      <c r="M47" s="60">
        <f t="shared" si="15"/>
        <v>7.333333333333333</v>
      </c>
      <c r="N47" s="60">
        <f t="shared" si="16"/>
        <v>4</v>
      </c>
      <c r="O47" s="61">
        <f t="shared" si="17"/>
        <v>8.333333333333334</v>
      </c>
      <c r="P47" s="61">
        <f t="shared" si="18"/>
        <v>4</v>
      </c>
      <c r="Q47" s="57">
        <f t="shared" si="19"/>
        <v>27000</v>
      </c>
      <c r="R47" s="57">
        <f t="shared" si="20"/>
        <v>27000</v>
      </c>
      <c r="S47" s="62">
        <f t="shared" si="21"/>
        <v>0</v>
      </c>
      <c r="T47" s="63">
        <f t="shared" si="22"/>
        <v>0</v>
      </c>
    </row>
    <row r="48" spans="1:20" s="9" customFormat="1" ht="16.5">
      <c r="A48" s="64">
        <v>15</v>
      </c>
      <c r="B48" s="64" t="s">
        <v>253</v>
      </c>
      <c r="C48" s="64">
        <v>1</v>
      </c>
      <c r="D48" s="65">
        <v>27000</v>
      </c>
      <c r="E48" s="64">
        <v>4</v>
      </c>
      <c r="F48" s="64">
        <v>98</v>
      </c>
      <c r="G48" s="64">
        <v>9</v>
      </c>
      <c r="H48" s="66">
        <v>40086</v>
      </c>
      <c r="I48" s="67">
        <f t="shared" si="12"/>
        <v>7</v>
      </c>
      <c r="J48" s="59">
        <f t="shared" si="23"/>
        <v>4</v>
      </c>
      <c r="K48" s="67">
        <f t="shared" si="13"/>
        <v>8</v>
      </c>
      <c r="L48" s="59">
        <f t="shared" si="14"/>
        <v>4</v>
      </c>
      <c r="M48" s="68">
        <f t="shared" si="15"/>
        <v>7.333333333333333</v>
      </c>
      <c r="N48" s="68">
        <f t="shared" si="16"/>
        <v>4</v>
      </c>
      <c r="O48" s="69">
        <f t="shared" si="17"/>
        <v>8.333333333333334</v>
      </c>
      <c r="P48" s="69">
        <f t="shared" si="18"/>
        <v>4</v>
      </c>
      <c r="Q48" s="65">
        <f t="shared" si="19"/>
        <v>27000</v>
      </c>
      <c r="R48" s="65">
        <f t="shared" si="20"/>
        <v>27000</v>
      </c>
      <c r="S48" s="70">
        <f t="shared" si="21"/>
        <v>0</v>
      </c>
      <c r="T48" s="71">
        <f t="shared" si="22"/>
        <v>0</v>
      </c>
    </row>
    <row r="49" spans="1:20" s="9" customFormat="1" ht="16.5">
      <c r="A49" s="64">
        <v>16</v>
      </c>
      <c r="B49" s="64" t="s">
        <v>253</v>
      </c>
      <c r="C49" s="64">
        <v>1</v>
      </c>
      <c r="D49" s="65">
        <v>27000</v>
      </c>
      <c r="E49" s="64">
        <v>4</v>
      </c>
      <c r="F49" s="64">
        <v>98</v>
      </c>
      <c r="G49" s="64">
        <v>9</v>
      </c>
      <c r="H49" s="66">
        <v>40086</v>
      </c>
      <c r="I49" s="67">
        <f t="shared" si="12"/>
        <v>7</v>
      </c>
      <c r="J49" s="59">
        <f t="shared" si="23"/>
        <v>4</v>
      </c>
      <c r="K49" s="67">
        <f t="shared" si="13"/>
        <v>8</v>
      </c>
      <c r="L49" s="59">
        <f t="shared" si="14"/>
        <v>4</v>
      </c>
      <c r="M49" s="68">
        <f t="shared" si="15"/>
        <v>7.333333333333333</v>
      </c>
      <c r="N49" s="68">
        <f t="shared" si="16"/>
        <v>4</v>
      </c>
      <c r="O49" s="69">
        <f t="shared" si="17"/>
        <v>8.333333333333334</v>
      </c>
      <c r="P49" s="69">
        <f t="shared" si="18"/>
        <v>4</v>
      </c>
      <c r="Q49" s="65">
        <f t="shared" si="19"/>
        <v>27000</v>
      </c>
      <c r="R49" s="65">
        <f t="shared" si="20"/>
        <v>27000</v>
      </c>
      <c r="S49" s="70">
        <f t="shared" si="21"/>
        <v>0</v>
      </c>
      <c r="T49" s="71">
        <f t="shared" si="22"/>
        <v>0</v>
      </c>
    </row>
    <row r="50" spans="1:20" s="9" customFormat="1" ht="16.5">
      <c r="A50" s="64">
        <v>17</v>
      </c>
      <c r="B50" s="64" t="s">
        <v>284</v>
      </c>
      <c r="C50" s="64">
        <v>1</v>
      </c>
      <c r="D50" s="65">
        <v>12500</v>
      </c>
      <c r="E50" s="64">
        <v>6</v>
      </c>
      <c r="F50" s="64">
        <v>99</v>
      </c>
      <c r="G50" s="64">
        <v>12</v>
      </c>
      <c r="H50" s="66">
        <v>40543</v>
      </c>
      <c r="I50" s="67">
        <f t="shared" si="12"/>
        <v>6</v>
      </c>
      <c r="J50" s="59">
        <f t="shared" si="23"/>
        <v>1</v>
      </c>
      <c r="K50" s="67">
        <f t="shared" si="13"/>
        <v>7</v>
      </c>
      <c r="L50" s="59">
        <f t="shared" si="14"/>
        <v>1</v>
      </c>
      <c r="M50" s="68">
        <f t="shared" si="15"/>
        <v>6.083333333333333</v>
      </c>
      <c r="N50" s="68">
        <f t="shared" si="16"/>
        <v>6</v>
      </c>
      <c r="O50" s="69">
        <f t="shared" si="17"/>
        <v>7.083333333333333</v>
      </c>
      <c r="P50" s="69">
        <f t="shared" si="18"/>
        <v>6</v>
      </c>
      <c r="Q50" s="65">
        <f t="shared" si="19"/>
        <v>12500</v>
      </c>
      <c r="R50" s="65">
        <f t="shared" si="20"/>
        <v>12500</v>
      </c>
      <c r="S50" s="70">
        <f t="shared" si="21"/>
        <v>0</v>
      </c>
      <c r="T50" s="71">
        <f t="shared" si="22"/>
        <v>0</v>
      </c>
    </row>
    <row r="51" spans="1:20" s="9" customFormat="1" ht="16.5">
      <c r="A51" s="64">
        <v>18</v>
      </c>
      <c r="B51" s="64" t="s">
        <v>284</v>
      </c>
      <c r="C51" s="64">
        <v>1</v>
      </c>
      <c r="D51" s="65">
        <v>12500</v>
      </c>
      <c r="E51" s="64">
        <v>6</v>
      </c>
      <c r="F51" s="64">
        <v>99</v>
      </c>
      <c r="G51" s="64">
        <v>12</v>
      </c>
      <c r="H51" s="66">
        <v>40543</v>
      </c>
      <c r="I51" s="67">
        <f t="shared" si="12"/>
        <v>6</v>
      </c>
      <c r="J51" s="59">
        <f t="shared" si="23"/>
        <v>1</v>
      </c>
      <c r="K51" s="67">
        <f t="shared" si="13"/>
        <v>7</v>
      </c>
      <c r="L51" s="59">
        <f t="shared" si="14"/>
        <v>1</v>
      </c>
      <c r="M51" s="68">
        <f t="shared" si="15"/>
        <v>6.083333333333333</v>
      </c>
      <c r="N51" s="68">
        <f t="shared" si="16"/>
        <v>6</v>
      </c>
      <c r="O51" s="69">
        <f t="shared" si="17"/>
        <v>7.083333333333333</v>
      </c>
      <c r="P51" s="69">
        <f t="shared" si="18"/>
        <v>6</v>
      </c>
      <c r="Q51" s="65">
        <f t="shared" si="19"/>
        <v>12500</v>
      </c>
      <c r="R51" s="65">
        <f t="shared" si="20"/>
        <v>12500</v>
      </c>
      <c r="S51" s="70">
        <f t="shared" si="21"/>
        <v>0</v>
      </c>
      <c r="T51" s="71">
        <f t="shared" si="22"/>
        <v>0</v>
      </c>
    </row>
    <row r="52" spans="1:20" s="9" customFormat="1" ht="15.75" customHeight="1">
      <c r="A52" s="64">
        <v>19</v>
      </c>
      <c r="B52" s="64" t="s">
        <v>284</v>
      </c>
      <c r="C52" s="64">
        <v>1</v>
      </c>
      <c r="D52" s="65">
        <v>12500</v>
      </c>
      <c r="E52" s="64">
        <v>6</v>
      </c>
      <c r="F52" s="64">
        <v>99</v>
      </c>
      <c r="G52" s="64">
        <v>12</v>
      </c>
      <c r="H52" s="66">
        <v>40543</v>
      </c>
      <c r="I52" s="67">
        <f t="shared" si="12"/>
        <v>6</v>
      </c>
      <c r="J52" s="59">
        <f t="shared" si="23"/>
        <v>1</v>
      </c>
      <c r="K52" s="67">
        <f t="shared" si="13"/>
        <v>7</v>
      </c>
      <c r="L52" s="59">
        <f t="shared" si="14"/>
        <v>1</v>
      </c>
      <c r="M52" s="68">
        <f t="shared" si="15"/>
        <v>6.083333333333333</v>
      </c>
      <c r="N52" s="68">
        <f t="shared" si="16"/>
        <v>6</v>
      </c>
      <c r="O52" s="69">
        <f t="shared" si="17"/>
        <v>7.083333333333333</v>
      </c>
      <c r="P52" s="69">
        <f t="shared" si="18"/>
        <v>6</v>
      </c>
      <c r="Q52" s="65">
        <f t="shared" si="19"/>
        <v>12500</v>
      </c>
      <c r="R52" s="65">
        <f t="shared" si="20"/>
        <v>12500</v>
      </c>
      <c r="S52" s="70">
        <f t="shared" si="21"/>
        <v>0</v>
      </c>
      <c r="T52" s="71">
        <f t="shared" si="22"/>
        <v>0</v>
      </c>
    </row>
    <row r="53" spans="1:20" s="160" customFormat="1" ht="15.75" customHeight="1">
      <c r="A53" s="151">
        <v>20</v>
      </c>
      <c r="B53" s="151" t="s">
        <v>284</v>
      </c>
      <c r="C53" s="151">
        <v>1</v>
      </c>
      <c r="D53" s="152">
        <v>19900</v>
      </c>
      <c r="E53" s="151">
        <v>6</v>
      </c>
      <c r="F53" s="151">
        <v>101</v>
      </c>
      <c r="G53" s="151">
        <v>3</v>
      </c>
      <c r="H53" s="153">
        <v>40969</v>
      </c>
      <c r="I53" s="154">
        <f t="shared" si="12"/>
        <v>4</v>
      </c>
      <c r="J53" s="155">
        <f t="shared" si="23"/>
        <v>10</v>
      </c>
      <c r="K53" s="154">
        <f t="shared" si="13"/>
        <v>5</v>
      </c>
      <c r="L53" s="155">
        <f t="shared" si="14"/>
        <v>10</v>
      </c>
      <c r="M53" s="156">
        <f t="shared" si="15"/>
        <v>4.833333333333333</v>
      </c>
      <c r="N53" s="156">
        <f t="shared" si="16"/>
        <v>4.833333333333333</v>
      </c>
      <c r="O53" s="157">
        <f t="shared" si="17"/>
        <v>5.833333333333333</v>
      </c>
      <c r="P53" s="157">
        <f t="shared" si="18"/>
        <v>5.833333333333333</v>
      </c>
      <c r="Q53" s="152">
        <f t="shared" si="19"/>
        <v>16030.555555555555</v>
      </c>
      <c r="R53" s="152">
        <f t="shared" si="20"/>
        <v>19347.22222222222</v>
      </c>
      <c r="S53" s="158">
        <f t="shared" si="21"/>
        <v>3316.6666666666642</v>
      </c>
      <c r="T53" s="159">
        <f t="shared" si="22"/>
        <v>3869.4444444444453</v>
      </c>
    </row>
    <row r="54" spans="1:20" s="160" customFormat="1" ht="15.75" customHeight="1">
      <c r="A54" s="151">
        <v>21</v>
      </c>
      <c r="B54" s="151" t="s">
        <v>284</v>
      </c>
      <c r="C54" s="151">
        <v>1</v>
      </c>
      <c r="D54" s="152">
        <v>19900</v>
      </c>
      <c r="E54" s="151">
        <v>6</v>
      </c>
      <c r="F54" s="151">
        <v>101</v>
      </c>
      <c r="G54" s="151">
        <v>3</v>
      </c>
      <c r="H54" s="153">
        <v>40969</v>
      </c>
      <c r="I54" s="154">
        <f t="shared" si="12"/>
        <v>4</v>
      </c>
      <c r="J54" s="155">
        <f t="shared" si="23"/>
        <v>10</v>
      </c>
      <c r="K54" s="154">
        <f t="shared" si="13"/>
        <v>5</v>
      </c>
      <c r="L54" s="155">
        <f t="shared" si="14"/>
        <v>10</v>
      </c>
      <c r="M54" s="156">
        <f t="shared" si="15"/>
        <v>4.833333333333333</v>
      </c>
      <c r="N54" s="156">
        <f t="shared" si="16"/>
        <v>4.833333333333333</v>
      </c>
      <c r="O54" s="157">
        <f t="shared" si="17"/>
        <v>5.833333333333333</v>
      </c>
      <c r="P54" s="157">
        <f t="shared" si="18"/>
        <v>5.833333333333333</v>
      </c>
      <c r="Q54" s="152">
        <f t="shared" si="19"/>
        <v>16030.555555555555</v>
      </c>
      <c r="R54" s="152">
        <f t="shared" si="20"/>
        <v>19347.22222222222</v>
      </c>
      <c r="S54" s="158">
        <f t="shared" si="21"/>
        <v>3316.6666666666642</v>
      </c>
      <c r="T54" s="159">
        <f t="shared" si="22"/>
        <v>3869.4444444444453</v>
      </c>
    </row>
    <row r="55" spans="1:20" s="160" customFormat="1" ht="15.75" customHeight="1">
      <c r="A55" s="151">
        <v>22</v>
      </c>
      <c r="B55" s="151" t="s">
        <v>284</v>
      </c>
      <c r="C55" s="151">
        <v>1</v>
      </c>
      <c r="D55" s="152">
        <v>19900</v>
      </c>
      <c r="E55" s="151">
        <v>6</v>
      </c>
      <c r="F55" s="151">
        <v>101</v>
      </c>
      <c r="G55" s="151">
        <v>3</v>
      </c>
      <c r="H55" s="153">
        <v>40969</v>
      </c>
      <c r="I55" s="154">
        <f t="shared" si="12"/>
        <v>4</v>
      </c>
      <c r="J55" s="155">
        <f t="shared" si="23"/>
        <v>10</v>
      </c>
      <c r="K55" s="154">
        <f t="shared" si="13"/>
        <v>5</v>
      </c>
      <c r="L55" s="155">
        <f t="shared" si="14"/>
        <v>10</v>
      </c>
      <c r="M55" s="156">
        <f t="shared" si="15"/>
        <v>4.833333333333333</v>
      </c>
      <c r="N55" s="156">
        <f t="shared" si="16"/>
        <v>4.833333333333333</v>
      </c>
      <c r="O55" s="157">
        <f t="shared" si="17"/>
        <v>5.833333333333333</v>
      </c>
      <c r="P55" s="157">
        <f t="shared" si="18"/>
        <v>5.833333333333333</v>
      </c>
      <c r="Q55" s="152">
        <f t="shared" si="19"/>
        <v>16030.555555555555</v>
      </c>
      <c r="R55" s="152">
        <f t="shared" si="20"/>
        <v>19347.22222222222</v>
      </c>
      <c r="S55" s="158">
        <f t="shared" si="21"/>
        <v>3316.6666666666642</v>
      </c>
      <c r="T55" s="159">
        <f t="shared" si="22"/>
        <v>3869.4444444444453</v>
      </c>
    </row>
    <row r="56" spans="1:20" s="160" customFormat="1" ht="15.75" customHeight="1">
      <c r="A56" s="151">
        <v>23</v>
      </c>
      <c r="B56" s="151" t="s">
        <v>284</v>
      </c>
      <c r="C56" s="151">
        <v>1</v>
      </c>
      <c r="D56" s="152">
        <v>19900</v>
      </c>
      <c r="E56" s="151">
        <v>6</v>
      </c>
      <c r="F56" s="151">
        <v>101</v>
      </c>
      <c r="G56" s="151">
        <v>3</v>
      </c>
      <c r="H56" s="153">
        <v>40969</v>
      </c>
      <c r="I56" s="154">
        <f t="shared" si="12"/>
        <v>4</v>
      </c>
      <c r="J56" s="155">
        <f t="shared" si="23"/>
        <v>10</v>
      </c>
      <c r="K56" s="154">
        <f t="shared" si="13"/>
        <v>5</v>
      </c>
      <c r="L56" s="155">
        <f t="shared" si="14"/>
        <v>10</v>
      </c>
      <c r="M56" s="156">
        <f t="shared" si="15"/>
        <v>4.833333333333333</v>
      </c>
      <c r="N56" s="156">
        <f t="shared" si="16"/>
        <v>4.833333333333333</v>
      </c>
      <c r="O56" s="157">
        <f t="shared" si="17"/>
        <v>5.833333333333333</v>
      </c>
      <c r="P56" s="157">
        <f t="shared" si="18"/>
        <v>5.833333333333333</v>
      </c>
      <c r="Q56" s="152">
        <f t="shared" si="19"/>
        <v>16030.555555555555</v>
      </c>
      <c r="R56" s="152">
        <f t="shared" si="20"/>
        <v>19347.22222222222</v>
      </c>
      <c r="S56" s="158">
        <f t="shared" si="21"/>
        <v>3316.6666666666642</v>
      </c>
      <c r="T56" s="159">
        <f t="shared" si="22"/>
        <v>3869.4444444444453</v>
      </c>
    </row>
    <row r="57" spans="1:20" s="160" customFormat="1" ht="15.75" customHeight="1">
      <c r="A57" s="151">
        <v>24</v>
      </c>
      <c r="B57" s="151" t="s">
        <v>284</v>
      </c>
      <c r="C57" s="151">
        <v>1</v>
      </c>
      <c r="D57" s="152">
        <v>19900</v>
      </c>
      <c r="E57" s="151">
        <v>6</v>
      </c>
      <c r="F57" s="151">
        <v>101</v>
      </c>
      <c r="G57" s="151">
        <v>3</v>
      </c>
      <c r="H57" s="153">
        <v>40969</v>
      </c>
      <c r="I57" s="154">
        <f t="shared" si="12"/>
        <v>4</v>
      </c>
      <c r="J57" s="155">
        <f t="shared" si="23"/>
        <v>10</v>
      </c>
      <c r="K57" s="154">
        <f t="shared" si="13"/>
        <v>5</v>
      </c>
      <c r="L57" s="155">
        <f t="shared" si="14"/>
        <v>10</v>
      </c>
      <c r="M57" s="156">
        <f t="shared" si="15"/>
        <v>4.833333333333333</v>
      </c>
      <c r="N57" s="156">
        <f t="shared" si="16"/>
        <v>4.833333333333333</v>
      </c>
      <c r="O57" s="157">
        <f t="shared" si="17"/>
        <v>5.833333333333333</v>
      </c>
      <c r="P57" s="157">
        <f t="shared" si="18"/>
        <v>5.833333333333333</v>
      </c>
      <c r="Q57" s="152">
        <f t="shared" si="19"/>
        <v>16030.555555555555</v>
      </c>
      <c r="R57" s="152">
        <f t="shared" si="20"/>
        <v>19347.22222222222</v>
      </c>
      <c r="S57" s="158">
        <f t="shared" si="21"/>
        <v>3316.6666666666642</v>
      </c>
      <c r="T57" s="159">
        <f t="shared" si="22"/>
        <v>3869.4444444444453</v>
      </c>
    </row>
    <row r="58" spans="1:20" s="160" customFormat="1" ht="15.75" customHeight="1">
      <c r="A58" s="151">
        <v>25</v>
      </c>
      <c r="B58" s="151" t="s">
        <v>264</v>
      </c>
      <c r="C58" s="151">
        <v>1</v>
      </c>
      <c r="D58" s="152">
        <v>20000</v>
      </c>
      <c r="E58" s="151">
        <v>5</v>
      </c>
      <c r="F58" s="151">
        <v>101</v>
      </c>
      <c r="G58" s="151">
        <v>3</v>
      </c>
      <c r="H58" s="153">
        <v>40969</v>
      </c>
      <c r="I58" s="154">
        <f t="shared" si="12"/>
        <v>4</v>
      </c>
      <c r="J58" s="155">
        <f t="shared" si="23"/>
        <v>10</v>
      </c>
      <c r="K58" s="154">
        <f t="shared" si="13"/>
        <v>5</v>
      </c>
      <c r="L58" s="155">
        <f t="shared" si="14"/>
        <v>10</v>
      </c>
      <c r="M58" s="156">
        <f t="shared" si="15"/>
        <v>4.833333333333333</v>
      </c>
      <c r="N58" s="156">
        <f t="shared" si="16"/>
        <v>4.833333333333333</v>
      </c>
      <c r="O58" s="157">
        <f t="shared" si="17"/>
        <v>5.833333333333333</v>
      </c>
      <c r="P58" s="157">
        <f t="shared" si="18"/>
        <v>5</v>
      </c>
      <c r="Q58" s="152">
        <f t="shared" si="19"/>
        <v>19333.333333333332</v>
      </c>
      <c r="R58" s="152">
        <f t="shared" si="20"/>
        <v>20000</v>
      </c>
      <c r="S58" s="158">
        <f t="shared" si="21"/>
        <v>666.6666666666679</v>
      </c>
      <c r="T58" s="159">
        <f t="shared" si="22"/>
        <v>666.6666666666679</v>
      </c>
    </row>
    <row r="59" spans="1:20" s="9" customFormat="1" ht="16.5">
      <c r="A59" s="113">
        <v>26</v>
      </c>
      <c r="B59" s="113" t="s">
        <v>284</v>
      </c>
      <c r="C59" s="113">
        <v>1</v>
      </c>
      <c r="D59" s="114">
        <v>13299</v>
      </c>
      <c r="E59" s="113">
        <v>6</v>
      </c>
      <c r="F59" s="113">
        <v>102</v>
      </c>
      <c r="G59" s="113">
        <v>3</v>
      </c>
      <c r="H59" s="115">
        <v>41334</v>
      </c>
      <c r="I59" s="122">
        <f t="shared" si="12"/>
        <v>3</v>
      </c>
      <c r="J59" s="211">
        <f t="shared" si="23"/>
        <v>10</v>
      </c>
      <c r="K59" s="116">
        <f t="shared" si="13"/>
        <v>4</v>
      </c>
      <c r="L59" s="117">
        <f t="shared" si="14"/>
        <v>10</v>
      </c>
      <c r="M59" s="121">
        <f t="shared" si="15"/>
        <v>3.8333333333333335</v>
      </c>
      <c r="N59" s="121">
        <f t="shared" si="16"/>
        <v>3.8333333333333335</v>
      </c>
      <c r="O59" s="118">
        <f t="shared" si="17"/>
        <v>4.833333333333333</v>
      </c>
      <c r="P59" s="118">
        <f t="shared" si="18"/>
        <v>4.833333333333333</v>
      </c>
      <c r="Q59" s="114">
        <f t="shared" si="19"/>
        <v>8496.583333333334</v>
      </c>
      <c r="R59" s="114">
        <f t="shared" si="20"/>
        <v>10713.083333333332</v>
      </c>
      <c r="S59" s="119">
        <f t="shared" si="21"/>
        <v>2216.499999999998</v>
      </c>
      <c r="T59" s="148">
        <f t="shared" si="22"/>
        <v>4802.416666666666</v>
      </c>
    </row>
    <row r="60" spans="1:20" s="9" customFormat="1" ht="16.5">
      <c r="A60" s="113">
        <v>27</v>
      </c>
      <c r="B60" s="113" t="s">
        <v>284</v>
      </c>
      <c r="C60" s="113">
        <v>1</v>
      </c>
      <c r="D60" s="114">
        <v>13299</v>
      </c>
      <c r="E60" s="113">
        <v>6</v>
      </c>
      <c r="F60" s="113">
        <v>102</v>
      </c>
      <c r="G60" s="113">
        <v>3</v>
      </c>
      <c r="H60" s="115">
        <v>41334</v>
      </c>
      <c r="I60" s="122">
        <f t="shared" si="12"/>
        <v>3</v>
      </c>
      <c r="J60" s="211">
        <f t="shared" si="23"/>
        <v>10</v>
      </c>
      <c r="K60" s="116">
        <f t="shared" si="13"/>
        <v>4</v>
      </c>
      <c r="L60" s="117">
        <f t="shared" si="14"/>
        <v>10</v>
      </c>
      <c r="M60" s="121">
        <f t="shared" si="15"/>
        <v>3.8333333333333335</v>
      </c>
      <c r="N60" s="121">
        <f t="shared" si="16"/>
        <v>3.8333333333333335</v>
      </c>
      <c r="O60" s="118">
        <f t="shared" si="17"/>
        <v>4.833333333333333</v>
      </c>
      <c r="P60" s="118">
        <f t="shared" si="18"/>
        <v>4.833333333333333</v>
      </c>
      <c r="Q60" s="114">
        <f t="shared" si="19"/>
        <v>8496.583333333334</v>
      </c>
      <c r="R60" s="114">
        <f t="shared" si="20"/>
        <v>10713.083333333332</v>
      </c>
      <c r="S60" s="119">
        <f t="shared" si="21"/>
        <v>2216.499999999998</v>
      </c>
      <c r="T60" s="148">
        <f t="shared" si="22"/>
        <v>4802.416666666666</v>
      </c>
    </row>
    <row r="61" spans="1:20" s="9" customFormat="1" ht="16.5">
      <c r="A61" s="113">
        <v>28</v>
      </c>
      <c r="B61" s="113" t="s">
        <v>284</v>
      </c>
      <c r="C61" s="113">
        <v>1</v>
      </c>
      <c r="D61" s="114">
        <v>13299</v>
      </c>
      <c r="E61" s="113">
        <v>6</v>
      </c>
      <c r="F61" s="113">
        <v>102</v>
      </c>
      <c r="G61" s="113">
        <v>3</v>
      </c>
      <c r="H61" s="115">
        <v>41334</v>
      </c>
      <c r="I61" s="122">
        <f t="shared" si="12"/>
        <v>3</v>
      </c>
      <c r="J61" s="211">
        <f t="shared" si="23"/>
        <v>10</v>
      </c>
      <c r="K61" s="116">
        <f t="shared" si="13"/>
        <v>4</v>
      </c>
      <c r="L61" s="117">
        <f t="shared" si="14"/>
        <v>10</v>
      </c>
      <c r="M61" s="121">
        <f t="shared" si="15"/>
        <v>3.8333333333333335</v>
      </c>
      <c r="N61" s="121">
        <f t="shared" si="16"/>
        <v>3.8333333333333335</v>
      </c>
      <c r="O61" s="118">
        <f t="shared" si="17"/>
        <v>4.833333333333333</v>
      </c>
      <c r="P61" s="118">
        <f t="shared" si="18"/>
        <v>4.833333333333333</v>
      </c>
      <c r="Q61" s="114">
        <f t="shared" si="19"/>
        <v>8496.583333333334</v>
      </c>
      <c r="R61" s="114">
        <f t="shared" si="20"/>
        <v>10713.083333333332</v>
      </c>
      <c r="S61" s="119">
        <f t="shared" si="21"/>
        <v>2216.499999999998</v>
      </c>
      <c r="T61" s="148">
        <f t="shared" si="22"/>
        <v>4802.416666666666</v>
      </c>
    </row>
    <row r="62" spans="1:20" s="9" customFormat="1" ht="16.5">
      <c r="A62" s="113">
        <v>29</v>
      </c>
      <c r="B62" s="113" t="s">
        <v>284</v>
      </c>
      <c r="C62" s="113">
        <v>1</v>
      </c>
      <c r="D62" s="114">
        <v>19900</v>
      </c>
      <c r="E62" s="113">
        <v>6</v>
      </c>
      <c r="F62" s="113">
        <v>103</v>
      </c>
      <c r="G62" s="113">
        <v>3</v>
      </c>
      <c r="H62" s="115">
        <v>41699</v>
      </c>
      <c r="I62" s="122">
        <f t="shared" si="12"/>
        <v>2</v>
      </c>
      <c r="J62" s="211">
        <f t="shared" si="23"/>
        <v>10</v>
      </c>
      <c r="K62" s="116">
        <f t="shared" si="13"/>
        <v>3</v>
      </c>
      <c r="L62" s="117">
        <f t="shared" si="14"/>
        <v>10</v>
      </c>
      <c r="M62" s="121">
        <f t="shared" si="15"/>
        <v>2.8333333333333335</v>
      </c>
      <c r="N62" s="121">
        <f t="shared" si="16"/>
        <v>2.8333333333333335</v>
      </c>
      <c r="O62" s="118">
        <f t="shared" si="17"/>
        <v>3.8333333333333335</v>
      </c>
      <c r="P62" s="118">
        <f t="shared" si="18"/>
        <v>3.8333333333333335</v>
      </c>
      <c r="Q62" s="114">
        <f t="shared" si="19"/>
        <v>9397.222222222223</v>
      </c>
      <c r="R62" s="114">
        <f t="shared" si="20"/>
        <v>12713.888888888889</v>
      </c>
      <c r="S62" s="119">
        <f t="shared" si="21"/>
        <v>3316.666666666666</v>
      </c>
      <c r="T62" s="148">
        <f t="shared" si="22"/>
        <v>10502.777777777777</v>
      </c>
    </row>
    <row r="63" spans="1:20" s="9" customFormat="1" ht="16.5">
      <c r="A63" s="113">
        <v>30</v>
      </c>
      <c r="B63" s="113" t="s">
        <v>284</v>
      </c>
      <c r="C63" s="113">
        <v>1</v>
      </c>
      <c r="D63" s="114">
        <v>19900</v>
      </c>
      <c r="E63" s="113">
        <v>6</v>
      </c>
      <c r="F63" s="113">
        <v>103</v>
      </c>
      <c r="G63" s="113">
        <v>3</v>
      </c>
      <c r="H63" s="115">
        <v>41699</v>
      </c>
      <c r="I63" s="122">
        <f t="shared" si="12"/>
        <v>2</v>
      </c>
      <c r="J63" s="211">
        <f t="shared" si="23"/>
        <v>10</v>
      </c>
      <c r="K63" s="116">
        <f t="shared" si="13"/>
        <v>3</v>
      </c>
      <c r="L63" s="117">
        <f t="shared" si="14"/>
        <v>10</v>
      </c>
      <c r="M63" s="121">
        <f t="shared" si="15"/>
        <v>2.8333333333333335</v>
      </c>
      <c r="N63" s="121">
        <f t="shared" si="16"/>
        <v>2.8333333333333335</v>
      </c>
      <c r="O63" s="118">
        <f t="shared" si="17"/>
        <v>3.8333333333333335</v>
      </c>
      <c r="P63" s="118">
        <f t="shared" si="18"/>
        <v>3.8333333333333335</v>
      </c>
      <c r="Q63" s="114">
        <f t="shared" si="19"/>
        <v>9397.222222222223</v>
      </c>
      <c r="R63" s="114">
        <f t="shared" si="20"/>
        <v>12713.888888888889</v>
      </c>
      <c r="S63" s="119">
        <f t="shared" si="21"/>
        <v>3316.666666666666</v>
      </c>
      <c r="T63" s="148">
        <f t="shared" si="22"/>
        <v>10502.777777777777</v>
      </c>
    </row>
    <row r="64" spans="1:20" s="389" customFormat="1" ht="16.5">
      <c r="A64" s="381"/>
      <c r="B64" s="381" t="s">
        <v>284</v>
      </c>
      <c r="C64" s="381">
        <v>1</v>
      </c>
      <c r="D64" s="382">
        <v>19898</v>
      </c>
      <c r="E64" s="381">
        <v>6</v>
      </c>
      <c r="F64" s="381">
        <v>104</v>
      </c>
      <c r="G64" s="381">
        <v>8</v>
      </c>
      <c r="H64" s="115">
        <v>42217</v>
      </c>
      <c r="I64" s="383">
        <f t="shared" si="12"/>
        <v>1</v>
      </c>
      <c r="J64" s="384">
        <f t="shared" si="23"/>
        <v>5</v>
      </c>
      <c r="K64" s="385">
        <f t="shared" si="13"/>
        <v>2</v>
      </c>
      <c r="L64" s="386">
        <f t="shared" si="14"/>
        <v>5</v>
      </c>
      <c r="M64" s="387">
        <f t="shared" si="15"/>
        <v>1.4166666666666667</v>
      </c>
      <c r="N64" s="121">
        <f t="shared" si="16"/>
        <v>1.4166666666666667</v>
      </c>
      <c r="O64" s="388">
        <f t="shared" si="17"/>
        <v>2.4166666666666665</v>
      </c>
      <c r="P64" s="388">
        <f t="shared" si="18"/>
        <v>2.4166666666666665</v>
      </c>
      <c r="Q64" s="114">
        <f t="shared" si="19"/>
        <v>4698.13888888889</v>
      </c>
      <c r="R64" s="382">
        <f t="shared" si="20"/>
        <v>8014.472222222222</v>
      </c>
      <c r="S64" s="119">
        <f t="shared" si="21"/>
        <v>3316.333333333332</v>
      </c>
      <c r="T64" s="148">
        <f t="shared" si="22"/>
        <v>15199.86111111111</v>
      </c>
    </row>
    <row r="65" spans="1:20" s="146" customFormat="1" ht="16.5">
      <c r="A65" s="135">
        <v>31</v>
      </c>
      <c r="B65" s="135" t="s">
        <v>256</v>
      </c>
      <c r="C65" s="135">
        <v>1</v>
      </c>
      <c r="D65" s="136">
        <v>39429</v>
      </c>
      <c r="E65" s="135">
        <v>5</v>
      </c>
      <c r="F65" s="135">
        <v>102</v>
      </c>
      <c r="G65" s="135">
        <v>3</v>
      </c>
      <c r="H65" s="137">
        <v>41334</v>
      </c>
      <c r="I65" s="138">
        <f aca="true" t="shared" si="24" ref="I65:I126">$I$2-F65</f>
        <v>3</v>
      </c>
      <c r="J65" s="212">
        <f t="shared" si="23"/>
        <v>10</v>
      </c>
      <c r="K65" s="140">
        <f t="shared" si="13"/>
        <v>4</v>
      </c>
      <c r="L65" s="141">
        <f t="shared" si="14"/>
        <v>10</v>
      </c>
      <c r="M65" s="142">
        <f aca="true" t="shared" si="25" ref="M65:M127">I65+J65/12</f>
        <v>3.8333333333333335</v>
      </c>
      <c r="N65" s="142">
        <f t="shared" si="16"/>
        <v>3.8333333333333335</v>
      </c>
      <c r="O65" s="143">
        <f t="shared" si="17"/>
        <v>4.833333333333333</v>
      </c>
      <c r="P65" s="143">
        <f t="shared" si="18"/>
        <v>4.833333333333333</v>
      </c>
      <c r="Q65" s="213">
        <f t="shared" si="19"/>
        <v>30228.9</v>
      </c>
      <c r="R65" s="136">
        <f t="shared" si="20"/>
        <v>38114.7</v>
      </c>
      <c r="S65" s="144">
        <f t="shared" si="21"/>
        <v>7885.799999999996</v>
      </c>
      <c r="T65" s="145">
        <f aca="true" t="shared" si="26" ref="T65:T127">D65-Q65</f>
        <v>9200.099999999999</v>
      </c>
    </row>
    <row r="66" spans="1:20" s="146" customFormat="1" ht="16.5">
      <c r="A66" s="135">
        <v>32</v>
      </c>
      <c r="B66" s="135" t="s">
        <v>256</v>
      </c>
      <c r="C66" s="135">
        <v>1</v>
      </c>
      <c r="D66" s="136">
        <v>39429</v>
      </c>
      <c r="E66" s="135">
        <v>5</v>
      </c>
      <c r="F66" s="135">
        <v>102</v>
      </c>
      <c r="G66" s="135">
        <v>3</v>
      </c>
      <c r="H66" s="137">
        <v>41334</v>
      </c>
      <c r="I66" s="138">
        <f t="shared" si="24"/>
        <v>3</v>
      </c>
      <c r="J66" s="212">
        <f t="shared" si="23"/>
        <v>10</v>
      </c>
      <c r="K66" s="140">
        <f t="shared" si="13"/>
        <v>4</v>
      </c>
      <c r="L66" s="141">
        <f t="shared" si="14"/>
        <v>10</v>
      </c>
      <c r="M66" s="142">
        <f t="shared" si="25"/>
        <v>3.8333333333333335</v>
      </c>
      <c r="N66" s="142">
        <f t="shared" si="16"/>
        <v>3.8333333333333335</v>
      </c>
      <c r="O66" s="143">
        <f t="shared" si="17"/>
        <v>4.833333333333333</v>
      </c>
      <c r="P66" s="143">
        <f t="shared" si="18"/>
        <v>4.833333333333333</v>
      </c>
      <c r="Q66" s="213">
        <f t="shared" si="19"/>
        <v>30228.9</v>
      </c>
      <c r="R66" s="136">
        <f t="shared" si="20"/>
        <v>38114.7</v>
      </c>
      <c r="S66" s="144">
        <f t="shared" si="21"/>
        <v>7885.799999999996</v>
      </c>
      <c r="T66" s="145">
        <f t="shared" si="26"/>
        <v>9200.099999999999</v>
      </c>
    </row>
    <row r="67" spans="1:20" s="146" customFormat="1" ht="16.5">
      <c r="A67" s="135">
        <v>33</v>
      </c>
      <c r="B67" s="135" t="s">
        <v>256</v>
      </c>
      <c r="C67" s="135">
        <v>1</v>
      </c>
      <c r="D67" s="136">
        <v>39429</v>
      </c>
      <c r="E67" s="135">
        <v>5</v>
      </c>
      <c r="F67" s="135">
        <v>102</v>
      </c>
      <c r="G67" s="135">
        <v>3</v>
      </c>
      <c r="H67" s="137">
        <v>41334</v>
      </c>
      <c r="I67" s="138">
        <f t="shared" si="24"/>
        <v>3</v>
      </c>
      <c r="J67" s="212">
        <f t="shared" si="23"/>
        <v>10</v>
      </c>
      <c r="K67" s="140">
        <f t="shared" si="13"/>
        <v>4</v>
      </c>
      <c r="L67" s="141">
        <f t="shared" si="14"/>
        <v>10</v>
      </c>
      <c r="M67" s="142">
        <f t="shared" si="25"/>
        <v>3.8333333333333335</v>
      </c>
      <c r="N67" s="142">
        <f t="shared" si="16"/>
        <v>3.8333333333333335</v>
      </c>
      <c r="O67" s="143">
        <f t="shared" si="17"/>
        <v>4.833333333333333</v>
      </c>
      <c r="P67" s="143">
        <f t="shared" si="18"/>
        <v>4.833333333333333</v>
      </c>
      <c r="Q67" s="213">
        <f t="shared" si="19"/>
        <v>30228.9</v>
      </c>
      <c r="R67" s="136">
        <f t="shared" si="20"/>
        <v>38114.7</v>
      </c>
      <c r="S67" s="144">
        <f t="shared" si="21"/>
        <v>7885.799999999996</v>
      </c>
      <c r="T67" s="145">
        <f t="shared" si="26"/>
        <v>9200.099999999999</v>
      </c>
    </row>
    <row r="68" spans="1:20" s="146" customFormat="1" ht="16.5">
      <c r="A68" s="135">
        <v>34</v>
      </c>
      <c r="B68" s="135" t="s">
        <v>256</v>
      </c>
      <c r="C68" s="135">
        <v>1</v>
      </c>
      <c r="D68" s="136">
        <v>39429</v>
      </c>
      <c r="E68" s="135">
        <v>5</v>
      </c>
      <c r="F68" s="135">
        <v>102</v>
      </c>
      <c r="G68" s="135">
        <v>3</v>
      </c>
      <c r="H68" s="137">
        <v>41334</v>
      </c>
      <c r="I68" s="138">
        <f t="shared" si="24"/>
        <v>3</v>
      </c>
      <c r="J68" s="212">
        <f t="shared" si="23"/>
        <v>10</v>
      </c>
      <c r="K68" s="140">
        <f t="shared" si="13"/>
        <v>4</v>
      </c>
      <c r="L68" s="141">
        <f t="shared" si="14"/>
        <v>10</v>
      </c>
      <c r="M68" s="142">
        <f t="shared" si="25"/>
        <v>3.8333333333333335</v>
      </c>
      <c r="N68" s="142">
        <f t="shared" si="16"/>
        <v>3.8333333333333335</v>
      </c>
      <c r="O68" s="143">
        <f t="shared" si="17"/>
        <v>4.833333333333333</v>
      </c>
      <c r="P68" s="143">
        <f t="shared" si="18"/>
        <v>4.833333333333333</v>
      </c>
      <c r="Q68" s="213">
        <f t="shared" si="19"/>
        <v>30228.9</v>
      </c>
      <c r="R68" s="136">
        <f t="shared" si="20"/>
        <v>38114.7</v>
      </c>
      <c r="S68" s="144">
        <f t="shared" si="21"/>
        <v>7885.799999999996</v>
      </c>
      <c r="T68" s="145">
        <f t="shared" si="26"/>
        <v>9200.099999999999</v>
      </c>
    </row>
    <row r="69" spans="1:20" s="146" customFormat="1" ht="16.5">
      <c r="A69" s="135">
        <v>35</v>
      </c>
      <c r="B69" s="135" t="s">
        <v>256</v>
      </c>
      <c r="C69" s="135">
        <v>1</v>
      </c>
      <c r="D69" s="136">
        <v>39429</v>
      </c>
      <c r="E69" s="135">
        <v>5</v>
      </c>
      <c r="F69" s="135">
        <v>102</v>
      </c>
      <c r="G69" s="135">
        <v>3</v>
      </c>
      <c r="H69" s="137">
        <v>41334</v>
      </c>
      <c r="I69" s="138">
        <f t="shared" si="24"/>
        <v>3</v>
      </c>
      <c r="J69" s="212">
        <f t="shared" si="23"/>
        <v>10</v>
      </c>
      <c r="K69" s="140">
        <f t="shared" si="13"/>
        <v>4</v>
      </c>
      <c r="L69" s="141">
        <f t="shared" si="14"/>
        <v>10</v>
      </c>
      <c r="M69" s="142">
        <f t="shared" si="25"/>
        <v>3.8333333333333335</v>
      </c>
      <c r="N69" s="142">
        <f t="shared" si="16"/>
        <v>3.8333333333333335</v>
      </c>
      <c r="O69" s="143">
        <f t="shared" si="17"/>
        <v>4.833333333333333</v>
      </c>
      <c r="P69" s="143">
        <f t="shared" si="18"/>
        <v>4.833333333333333</v>
      </c>
      <c r="Q69" s="213">
        <f t="shared" si="19"/>
        <v>30228.9</v>
      </c>
      <c r="R69" s="136">
        <f t="shared" si="20"/>
        <v>38114.7</v>
      </c>
      <c r="S69" s="144">
        <f t="shared" si="21"/>
        <v>7885.799999999996</v>
      </c>
      <c r="T69" s="145">
        <f t="shared" si="26"/>
        <v>9200.099999999999</v>
      </c>
    </row>
    <row r="70" spans="1:20" s="146" customFormat="1" ht="16.5">
      <c r="A70" s="135">
        <v>36</v>
      </c>
      <c r="B70" s="135" t="s">
        <v>256</v>
      </c>
      <c r="C70" s="135">
        <v>1</v>
      </c>
      <c r="D70" s="136">
        <v>39429</v>
      </c>
      <c r="E70" s="135">
        <v>5</v>
      </c>
      <c r="F70" s="135">
        <v>102</v>
      </c>
      <c r="G70" s="135">
        <v>3</v>
      </c>
      <c r="H70" s="137">
        <v>41334</v>
      </c>
      <c r="I70" s="138">
        <f t="shared" si="24"/>
        <v>3</v>
      </c>
      <c r="J70" s="212">
        <f t="shared" si="23"/>
        <v>10</v>
      </c>
      <c r="K70" s="140">
        <f t="shared" si="13"/>
        <v>4</v>
      </c>
      <c r="L70" s="141">
        <f t="shared" si="14"/>
        <v>10</v>
      </c>
      <c r="M70" s="142">
        <f t="shared" si="25"/>
        <v>3.8333333333333335</v>
      </c>
      <c r="N70" s="142">
        <f t="shared" si="16"/>
        <v>3.8333333333333335</v>
      </c>
      <c r="O70" s="143">
        <f t="shared" si="17"/>
        <v>4.833333333333333</v>
      </c>
      <c r="P70" s="143">
        <f t="shared" si="18"/>
        <v>4.833333333333333</v>
      </c>
      <c r="Q70" s="213">
        <f t="shared" si="19"/>
        <v>30228.9</v>
      </c>
      <c r="R70" s="136">
        <f t="shared" si="20"/>
        <v>38114.7</v>
      </c>
      <c r="S70" s="144">
        <f t="shared" si="21"/>
        <v>7885.799999999996</v>
      </c>
      <c r="T70" s="145">
        <f t="shared" si="26"/>
        <v>9200.099999999999</v>
      </c>
    </row>
    <row r="71" spans="1:20" s="146" customFormat="1" ht="16.5">
      <c r="A71" s="135">
        <v>37</v>
      </c>
      <c r="B71" s="135" t="s">
        <v>256</v>
      </c>
      <c r="C71" s="135">
        <v>1</v>
      </c>
      <c r="D71" s="136">
        <v>39429</v>
      </c>
      <c r="E71" s="135">
        <v>5</v>
      </c>
      <c r="F71" s="135">
        <v>102</v>
      </c>
      <c r="G71" s="135">
        <v>3</v>
      </c>
      <c r="H71" s="137">
        <v>41334</v>
      </c>
      <c r="I71" s="138">
        <f t="shared" si="24"/>
        <v>3</v>
      </c>
      <c r="J71" s="212">
        <f t="shared" si="23"/>
        <v>10</v>
      </c>
      <c r="K71" s="140">
        <f t="shared" si="13"/>
        <v>4</v>
      </c>
      <c r="L71" s="141">
        <f t="shared" si="14"/>
        <v>10</v>
      </c>
      <c r="M71" s="142">
        <f t="shared" si="25"/>
        <v>3.8333333333333335</v>
      </c>
      <c r="N71" s="142">
        <f t="shared" si="16"/>
        <v>3.8333333333333335</v>
      </c>
      <c r="O71" s="143">
        <f t="shared" si="17"/>
        <v>4.833333333333333</v>
      </c>
      <c r="P71" s="143">
        <f t="shared" si="18"/>
        <v>4.833333333333333</v>
      </c>
      <c r="Q71" s="213">
        <f t="shared" si="19"/>
        <v>30228.9</v>
      </c>
      <c r="R71" s="136">
        <f t="shared" si="20"/>
        <v>38114.7</v>
      </c>
      <c r="S71" s="144">
        <f t="shared" si="21"/>
        <v>7885.799999999996</v>
      </c>
      <c r="T71" s="145">
        <f t="shared" si="26"/>
        <v>9200.099999999999</v>
      </c>
    </row>
    <row r="72" spans="1:20" s="146" customFormat="1" ht="16.5">
      <c r="A72" s="135">
        <v>38</v>
      </c>
      <c r="B72" s="135" t="s">
        <v>256</v>
      </c>
      <c r="C72" s="135">
        <v>1</v>
      </c>
      <c r="D72" s="136">
        <v>39429</v>
      </c>
      <c r="E72" s="135">
        <v>5</v>
      </c>
      <c r="F72" s="135">
        <v>102</v>
      </c>
      <c r="G72" s="135">
        <v>3</v>
      </c>
      <c r="H72" s="137">
        <v>41334</v>
      </c>
      <c r="I72" s="138">
        <f t="shared" si="24"/>
        <v>3</v>
      </c>
      <c r="J72" s="212">
        <f t="shared" si="23"/>
        <v>10</v>
      </c>
      <c r="K72" s="140">
        <f t="shared" si="13"/>
        <v>4</v>
      </c>
      <c r="L72" s="141">
        <f t="shared" si="14"/>
        <v>10</v>
      </c>
      <c r="M72" s="142">
        <f t="shared" si="25"/>
        <v>3.8333333333333335</v>
      </c>
      <c r="N72" s="142">
        <f t="shared" si="16"/>
        <v>3.8333333333333335</v>
      </c>
      <c r="O72" s="143">
        <f t="shared" si="17"/>
        <v>4.833333333333333</v>
      </c>
      <c r="P72" s="143">
        <f t="shared" si="18"/>
        <v>4.833333333333333</v>
      </c>
      <c r="Q72" s="213">
        <f t="shared" si="19"/>
        <v>30228.9</v>
      </c>
      <c r="R72" s="136">
        <f t="shared" si="20"/>
        <v>38114.7</v>
      </c>
      <c r="S72" s="144">
        <f t="shared" si="21"/>
        <v>7885.799999999996</v>
      </c>
      <c r="T72" s="145">
        <f t="shared" si="26"/>
        <v>9200.099999999999</v>
      </c>
    </row>
    <row r="73" spans="1:20" s="146" customFormat="1" ht="16.5">
      <c r="A73" s="135">
        <v>39</v>
      </c>
      <c r="B73" s="135" t="s">
        <v>256</v>
      </c>
      <c r="C73" s="135">
        <v>1</v>
      </c>
      <c r="D73" s="136">
        <v>39429</v>
      </c>
      <c r="E73" s="135">
        <v>5</v>
      </c>
      <c r="F73" s="135">
        <v>102</v>
      </c>
      <c r="G73" s="135">
        <v>3</v>
      </c>
      <c r="H73" s="137">
        <v>41334</v>
      </c>
      <c r="I73" s="138">
        <f t="shared" si="24"/>
        <v>3</v>
      </c>
      <c r="J73" s="212">
        <f t="shared" si="23"/>
        <v>10</v>
      </c>
      <c r="K73" s="140">
        <f t="shared" si="13"/>
        <v>4</v>
      </c>
      <c r="L73" s="141">
        <f t="shared" si="14"/>
        <v>10</v>
      </c>
      <c r="M73" s="142">
        <f t="shared" si="25"/>
        <v>3.8333333333333335</v>
      </c>
      <c r="N73" s="142">
        <f t="shared" si="16"/>
        <v>3.8333333333333335</v>
      </c>
      <c r="O73" s="143">
        <f t="shared" si="17"/>
        <v>4.833333333333333</v>
      </c>
      <c r="P73" s="143">
        <f t="shared" si="18"/>
        <v>4.833333333333333</v>
      </c>
      <c r="Q73" s="213">
        <f t="shared" si="19"/>
        <v>30228.9</v>
      </c>
      <c r="R73" s="136">
        <f t="shared" si="20"/>
        <v>38114.7</v>
      </c>
      <c r="S73" s="144">
        <f t="shared" si="21"/>
        <v>7885.799999999996</v>
      </c>
      <c r="T73" s="145">
        <f t="shared" si="26"/>
        <v>9200.099999999999</v>
      </c>
    </row>
    <row r="74" spans="1:20" s="146" customFormat="1" ht="16.5">
      <c r="A74" s="135">
        <v>40</v>
      </c>
      <c r="B74" s="135" t="s">
        <v>256</v>
      </c>
      <c r="C74" s="135">
        <v>1</v>
      </c>
      <c r="D74" s="136">
        <v>39429</v>
      </c>
      <c r="E74" s="135">
        <v>5</v>
      </c>
      <c r="F74" s="135">
        <v>102</v>
      </c>
      <c r="G74" s="135">
        <v>3</v>
      </c>
      <c r="H74" s="137">
        <v>41334</v>
      </c>
      <c r="I74" s="138">
        <f t="shared" si="24"/>
        <v>3</v>
      </c>
      <c r="J74" s="212">
        <f t="shared" si="23"/>
        <v>10</v>
      </c>
      <c r="K74" s="140">
        <f t="shared" si="13"/>
        <v>4</v>
      </c>
      <c r="L74" s="141">
        <f t="shared" si="14"/>
        <v>10</v>
      </c>
      <c r="M74" s="142">
        <f t="shared" si="25"/>
        <v>3.8333333333333335</v>
      </c>
      <c r="N74" s="142">
        <f t="shared" si="16"/>
        <v>3.8333333333333335</v>
      </c>
      <c r="O74" s="143">
        <f t="shared" si="17"/>
        <v>4.833333333333333</v>
      </c>
      <c r="P74" s="143">
        <f t="shared" si="18"/>
        <v>4.833333333333333</v>
      </c>
      <c r="Q74" s="213">
        <f t="shared" si="19"/>
        <v>30228.9</v>
      </c>
      <c r="R74" s="136">
        <f t="shared" si="20"/>
        <v>38114.7</v>
      </c>
      <c r="S74" s="144">
        <f t="shared" si="21"/>
        <v>7885.799999999996</v>
      </c>
      <c r="T74" s="145">
        <f t="shared" si="26"/>
        <v>9200.099999999999</v>
      </c>
    </row>
    <row r="75" spans="1:20" s="146" customFormat="1" ht="16.5">
      <c r="A75" s="135">
        <v>41</v>
      </c>
      <c r="B75" s="135" t="s">
        <v>256</v>
      </c>
      <c r="C75" s="135">
        <v>1</v>
      </c>
      <c r="D75" s="136">
        <v>39429</v>
      </c>
      <c r="E75" s="135">
        <v>5</v>
      </c>
      <c r="F75" s="135">
        <v>102</v>
      </c>
      <c r="G75" s="135">
        <v>3</v>
      </c>
      <c r="H75" s="137">
        <v>41334</v>
      </c>
      <c r="I75" s="138">
        <f t="shared" si="24"/>
        <v>3</v>
      </c>
      <c r="J75" s="212">
        <f t="shared" si="23"/>
        <v>10</v>
      </c>
      <c r="K75" s="140">
        <f t="shared" si="13"/>
        <v>4</v>
      </c>
      <c r="L75" s="141">
        <f t="shared" si="14"/>
        <v>10</v>
      </c>
      <c r="M75" s="142">
        <f t="shared" si="25"/>
        <v>3.8333333333333335</v>
      </c>
      <c r="N75" s="142">
        <f t="shared" si="16"/>
        <v>3.8333333333333335</v>
      </c>
      <c r="O75" s="143">
        <f t="shared" si="17"/>
        <v>4.833333333333333</v>
      </c>
      <c r="P75" s="143">
        <f t="shared" si="18"/>
        <v>4.833333333333333</v>
      </c>
      <c r="Q75" s="213">
        <f t="shared" si="19"/>
        <v>30228.9</v>
      </c>
      <c r="R75" s="136">
        <f t="shared" si="20"/>
        <v>38114.7</v>
      </c>
      <c r="S75" s="144">
        <f t="shared" si="21"/>
        <v>7885.799999999996</v>
      </c>
      <c r="T75" s="145">
        <f t="shared" si="26"/>
        <v>9200.099999999999</v>
      </c>
    </row>
    <row r="76" spans="1:20" s="146" customFormat="1" ht="16.5">
      <c r="A76" s="135">
        <v>42</v>
      </c>
      <c r="B76" s="135" t="s">
        <v>256</v>
      </c>
      <c r="C76" s="135">
        <v>1</v>
      </c>
      <c r="D76" s="136">
        <v>41460</v>
      </c>
      <c r="E76" s="135">
        <v>5</v>
      </c>
      <c r="F76" s="135">
        <v>102</v>
      </c>
      <c r="G76" s="135">
        <v>3</v>
      </c>
      <c r="H76" s="137">
        <v>41334</v>
      </c>
      <c r="I76" s="138">
        <f t="shared" si="24"/>
        <v>3</v>
      </c>
      <c r="J76" s="212">
        <f t="shared" si="23"/>
        <v>10</v>
      </c>
      <c r="K76" s="140">
        <f t="shared" si="13"/>
        <v>4</v>
      </c>
      <c r="L76" s="141">
        <f t="shared" si="14"/>
        <v>10</v>
      </c>
      <c r="M76" s="142">
        <f t="shared" si="25"/>
        <v>3.8333333333333335</v>
      </c>
      <c r="N76" s="142">
        <f t="shared" si="16"/>
        <v>3.8333333333333335</v>
      </c>
      <c r="O76" s="143">
        <f t="shared" si="17"/>
        <v>4.833333333333333</v>
      </c>
      <c r="P76" s="143">
        <f t="shared" si="18"/>
        <v>4.833333333333333</v>
      </c>
      <c r="Q76" s="213">
        <f t="shared" si="19"/>
        <v>31786</v>
      </c>
      <c r="R76" s="136">
        <f t="shared" si="20"/>
        <v>40078</v>
      </c>
      <c r="S76" s="144">
        <f t="shared" si="21"/>
        <v>8292</v>
      </c>
      <c r="T76" s="145">
        <f t="shared" si="26"/>
        <v>9674</v>
      </c>
    </row>
    <row r="77" spans="1:20" s="146" customFormat="1" ht="16.5">
      <c r="A77" s="135">
        <v>43</v>
      </c>
      <c r="B77" s="135" t="s">
        <v>256</v>
      </c>
      <c r="C77" s="135">
        <v>1</v>
      </c>
      <c r="D77" s="136">
        <v>41460</v>
      </c>
      <c r="E77" s="135">
        <v>5</v>
      </c>
      <c r="F77" s="135">
        <v>102</v>
      </c>
      <c r="G77" s="135">
        <v>3</v>
      </c>
      <c r="H77" s="137">
        <v>41334</v>
      </c>
      <c r="I77" s="138">
        <f t="shared" si="24"/>
        <v>3</v>
      </c>
      <c r="J77" s="212">
        <f t="shared" si="23"/>
        <v>10</v>
      </c>
      <c r="K77" s="140">
        <f t="shared" si="13"/>
        <v>4</v>
      </c>
      <c r="L77" s="141">
        <f t="shared" si="14"/>
        <v>10</v>
      </c>
      <c r="M77" s="142">
        <f t="shared" si="25"/>
        <v>3.8333333333333335</v>
      </c>
      <c r="N77" s="142">
        <f t="shared" si="16"/>
        <v>3.8333333333333335</v>
      </c>
      <c r="O77" s="143">
        <f t="shared" si="17"/>
        <v>4.833333333333333</v>
      </c>
      <c r="P77" s="143">
        <f t="shared" si="18"/>
        <v>4.833333333333333</v>
      </c>
      <c r="Q77" s="213">
        <f t="shared" si="19"/>
        <v>31786</v>
      </c>
      <c r="R77" s="136">
        <f t="shared" si="20"/>
        <v>40078</v>
      </c>
      <c r="S77" s="144">
        <f t="shared" si="21"/>
        <v>8292</v>
      </c>
      <c r="T77" s="145">
        <f t="shared" si="26"/>
        <v>9674</v>
      </c>
    </row>
    <row r="78" spans="1:20" s="146" customFormat="1" ht="16.5">
      <c r="A78" s="135">
        <v>44</v>
      </c>
      <c r="B78" s="135" t="s">
        <v>256</v>
      </c>
      <c r="C78" s="135">
        <v>1</v>
      </c>
      <c r="D78" s="136">
        <v>41460</v>
      </c>
      <c r="E78" s="135">
        <v>5</v>
      </c>
      <c r="F78" s="135">
        <v>102</v>
      </c>
      <c r="G78" s="135">
        <v>3</v>
      </c>
      <c r="H78" s="137">
        <v>41334</v>
      </c>
      <c r="I78" s="138">
        <f t="shared" si="24"/>
        <v>3</v>
      </c>
      <c r="J78" s="212">
        <f t="shared" si="23"/>
        <v>10</v>
      </c>
      <c r="K78" s="140">
        <f t="shared" si="13"/>
        <v>4</v>
      </c>
      <c r="L78" s="141">
        <f t="shared" si="14"/>
        <v>10</v>
      </c>
      <c r="M78" s="142">
        <f t="shared" si="25"/>
        <v>3.8333333333333335</v>
      </c>
      <c r="N78" s="142">
        <f t="shared" si="16"/>
        <v>3.8333333333333335</v>
      </c>
      <c r="O78" s="143">
        <f t="shared" si="17"/>
        <v>4.833333333333333</v>
      </c>
      <c r="P78" s="143">
        <f t="shared" si="18"/>
        <v>4.833333333333333</v>
      </c>
      <c r="Q78" s="213">
        <f t="shared" si="19"/>
        <v>31786</v>
      </c>
      <c r="R78" s="136">
        <f t="shared" si="20"/>
        <v>40078</v>
      </c>
      <c r="S78" s="144">
        <f t="shared" si="21"/>
        <v>8292</v>
      </c>
      <c r="T78" s="145">
        <f t="shared" si="26"/>
        <v>9674</v>
      </c>
    </row>
    <row r="79" spans="1:21" s="146" customFormat="1" ht="16.5">
      <c r="A79" s="135">
        <v>45</v>
      </c>
      <c r="B79" s="135" t="s">
        <v>256</v>
      </c>
      <c r="C79" s="135">
        <v>1</v>
      </c>
      <c r="D79" s="136">
        <v>41460</v>
      </c>
      <c r="E79" s="135">
        <v>5</v>
      </c>
      <c r="F79" s="135">
        <v>102</v>
      </c>
      <c r="G79" s="135">
        <v>3</v>
      </c>
      <c r="H79" s="137">
        <v>41334</v>
      </c>
      <c r="I79" s="138">
        <f t="shared" si="24"/>
        <v>3</v>
      </c>
      <c r="J79" s="212">
        <f t="shared" si="23"/>
        <v>10</v>
      </c>
      <c r="K79" s="140">
        <f t="shared" si="13"/>
        <v>4</v>
      </c>
      <c r="L79" s="141">
        <f t="shared" si="14"/>
        <v>10</v>
      </c>
      <c r="M79" s="142">
        <f t="shared" si="25"/>
        <v>3.8333333333333335</v>
      </c>
      <c r="N79" s="142">
        <f t="shared" si="16"/>
        <v>3.8333333333333335</v>
      </c>
      <c r="O79" s="143">
        <f t="shared" si="17"/>
        <v>4.833333333333333</v>
      </c>
      <c r="P79" s="143">
        <f t="shared" si="18"/>
        <v>4.833333333333333</v>
      </c>
      <c r="Q79" s="213">
        <f t="shared" si="19"/>
        <v>31786</v>
      </c>
      <c r="R79" s="136">
        <f t="shared" si="20"/>
        <v>40078</v>
      </c>
      <c r="S79" s="144">
        <f t="shared" si="21"/>
        <v>8292</v>
      </c>
      <c r="T79" s="145">
        <f t="shared" si="26"/>
        <v>9674</v>
      </c>
      <c r="U79" s="111">
        <f>SUM(D65:D78)</f>
        <v>558099</v>
      </c>
    </row>
    <row r="80" spans="1:20" s="227" customFormat="1" ht="16.5">
      <c r="A80" s="215">
        <v>46</v>
      </c>
      <c r="B80" s="215" t="s">
        <v>256</v>
      </c>
      <c r="C80" s="215">
        <v>1</v>
      </c>
      <c r="D80" s="216">
        <v>41540</v>
      </c>
      <c r="E80" s="215">
        <v>5</v>
      </c>
      <c r="F80" s="215">
        <v>103</v>
      </c>
      <c r="G80" s="215">
        <v>3</v>
      </c>
      <c r="H80" s="217">
        <v>41699</v>
      </c>
      <c r="I80" s="218">
        <f t="shared" si="24"/>
        <v>2</v>
      </c>
      <c r="J80" s="219">
        <f t="shared" si="23"/>
        <v>10</v>
      </c>
      <c r="K80" s="220">
        <f t="shared" si="13"/>
        <v>3</v>
      </c>
      <c r="L80" s="221">
        <f t="shared" si="14"/>
        <v>10</v>
      </c>
      <c r="M80" s="222">
        <f t="shared" si="25"/>
        <v>2.8333333333333335</v>
      </c>
      <c r="N80" s="222">
        <f t="shared" si="16"/>
        <v>2.8333333333333335</v>
      </c>
      <c r="O80" s="223">
        <f t="shared" si="17"/>
        <v>3.8333333333333335</v>
      </c>
      <c r="P80" s="223">
        <f t="shared" si="18"/>
        <v>3.8333333333333335</v>
      </c>
      <c r="Q80" s="224">
        <f t="shared" si="19"/>
        <v>23539.333333333336</v>
      </c>
      <c r="R80" s="216">
        <f t="shared" si="20"/>
        <v>31847.333333333336</v>
      </c>
      <c r="S80" s="225">
        <f t="shared" si="21"/>
        <v>8308</v>
      </c>
      <c r="T80" s="226">
        <f t="shared" si="26"/>
        <v>18000.666666666664</v>
      </c>
    </row>
    <row r="81" spans="1:20" s="227" customFormat="1" ht="16.5">
      <c r="A81" s="215">
        <v>47</v>
      </c>
      <c r="B81" s="215" t="s">
        <v>256</v>
      </c>
      <c r="C81" s="215">
        <v>1</v>
      </c>
      <c r="D81" s="216">
        <v>41540</v>
      </c>
      <c r="E81" s="215">
        <v>5</v>
      </c>
      <c r="F81" s="215">
        <v>103</v>
      </c>
      <c r="G81" s="215">
        <v>3</v>
      </c>
      <c r="H81" s="217">
        <v>41699</v>
      </c>
      <c r="I81" s="218">
        <f t="shared" si="24"/>
        <v>2</v>
      </c>
      <c r="J81" s="219">
        <f t="shared" si="23"/>
        <v>10</v>
      </c>
      <c r="K81" s="220">
        <f t="shared" si="13"/>
        <v>3</v>
      </c>
      <c r="L81" s="221">
        <f t="shared" si="14"/>
        <v>10</v>
      </c>
      <c r="M81" s="222">
        <f t="shared" si="25"/>
        <v>2.8333333333333335</v>
      </c>
      <c r="N81" s="222">
        <f t="shared" si="16"/>
        <v>2.8333333333333335</v>
      </c>
      <c r="O81" s="223">
        <f t="shared" si="17"/>
        <v>3.8333333333333335</v>
      </c>
      <c r="P81" s="223">
        <f t="shared" si="18"/>
        <v>3.8333333333333335</v>
      </c>
      <c r="Q81" s="224">
        <f t="shared" si="19"/>
        <v>23539.333333333336</v>
      </c>
      <c r="R81" s="216">
        <f t="shared" si="20"/>
        <v>31847.333333333336</v>
      </c>
      <c r="S81" s="225">
        <f t="shared" si="21"/>
        <v>8308</v>
      </c>
      <c r="T81" s="226">
        <f t="shared" si="26"/>
        <v>18000.666666666664</v>
      </c>
    </row>
    <row r="82" spans="1:20" s="227" customFormat="1" ht="16.5">
      <c r="A82" s="215">
        <v>48</v>
      </c>
      <c r="B82" s="215" t="s">
        <v>256</v>
      </c>
      <c r="C82" s="215">
        <v>1</v>
      </c>
      <c r="D82" s="216">
        <v>41540</v>
      </c>
      <c r="E82" s="215">
        <v>5</v>
      </c>
      <c r="F82" s="215">
        <v>103</v>
      </c>
      <c r="G82" s="215">
        <v>3</v>
      </c>
      <c r="H82" s="217">
        <v>41699</v>
      </c>
      <c r="I82" s="218">
        <f t="shared" si="24"/>
        <v>2</v>
      </c>
      <c r="J82" s="219">
        <f t="shared" si="23"/>
        <v>10</v>
      </c>
      <c r="K82" s="220">
        <f t="shared" si="13"/>
        <v>3</v>
      </c>
      <c r="L82" s="221">
        <f t="shared" si="14"/>
        <v>10</v>
      </c>
      <c r="M82" s="222">
        <f t="shared" si="25"/>
        <v>2.8333333333333335</v>
      </c>
      <c r="N82" s="222">
        <f t="shared" si="16"/>
        <v>2.8333333333333335</v>
      </c>
      <c r="O82" s="223">
        <f t="shared" si="17"/>
        <v>3.8333333333333335</v>
      </c>
      <c r="P82" s="223">
        <f t="shared" si="18"/>
        <v>3.8333333333333335</v>
      </c>
      <c r="Q82" s="224">
        <f t="shared" si="19"/>
        <v>23539.333333333336</v>
      </c>
      <c r="R82" s="216">
        <f t="shared" si="20"/>
        <v>31847.333333333336</v>
      </c>
      <c r="S82" s="225">
        <f t="shared" si="21"/>
        <v>8308</v>
      </c>
      <c r="T82" s="226">
        <f t="shared" si="26"/>
        <v>18000.666666666664</v>
      </c>
    </row>
    <row r="83" spans="1:20" s="227" customFormat="1" ht="16.5">
      <c r="A83" s="215">
        <v>49</v>
      </c>
      <c r="B83" s="215" t="s">
        <v>256</v>
      </c>
      <c r="C83" s="215">
        <v>1</v>
      </c>
      <c r="D83" s="216">
        <v>41540</v>
      </c>
      <c r="E83" s="215">
        <v>5</v>
      </c>
      <c r="F83" s="215">
        <v>103</v>
      </c>
      <c r="G83" s="215">
        <v>3</v>
      </c>
      <c r="H83" s="217">
        <v>41699</v>
      </c>
      <c r="I83" s="218">
        <f t="shared" si="24"/>
        <v>2</v>
      </c>
      <c r="J83" s="219">
        <f t="shared" si="23"/>
        <v>10</v>
      </c>
      <c r="K83" s="220">
        <f t="shared" si="13"/>
        <v>3</v>
      </c>
      <c r="L83" s="221">
        <f t="shared" si="14"/>
        <v>10</v>
      </c>
      <c r="M83" s="222">
        <f t="shared" si="25"/>
        <v>2.8333333333333335</v>
      </c>
      <c r="N83" s="222">
        <f t="shared" si="16"/>
        <v>2.8333333333333335</v>
      </c>
      <c r="O83" s="223">
        <f t="shared" si="17"/>
        <v>3.8333333333333335</v>
      </c>
      <c r="P83" s="223">
        <f t="shared" si="18"/>
        <v>3.8333333333333335</v>
      </c>
      <c r="Q83" s="224">
        <f t="shared" si="19"/>
        <v>23539.333333333336</v>
      </c>
      <c r="R83" s="216">
        <f t="shared" si="20"/>
        <v>31847.333333333336</v>
      </c>
      <c r="S83" s="225">
        <f t="shared" si="21"/>
        <v>8308</v>
      </c>
      <c r="T83" s="226">
        <f t="shared" si="26"/>
        <v>18000.666666666664</v>
      </c>
    </row>
    <row r="84" spans="1:20" s="227" customFormat="1" ht="16.5">
      <c r="A84" s="215">
        <v>50</v>
      </c>
      <c r="B84" s="215" t="s">
        <v>256</v>
      </c>
      <c r="C84" s="215">
        <v>1</v>
      </c>
      <c r="D84" s="216">
        <v>41540</v>
      </c>
      <c r="E84" s="215">
        <v>5</v>
      </c>
      <c r="F84" s="215">
        <v>103</v>
      </c>
      <c r="G84" s="215">
        <v>3</v>
      </c>
      <c r="H84" s="217">
        <v>41699</v>
      </c>
      <c r="I84" s="218">
        <f t="shared" si="24"/>
        <v>2</v>
      </c>
      <c r="J84" s="219">
        <f t="shared" si="23"/>
        <v>10</v>
      </c>
      <c r="K84" s="220">
        <f t="shared" si="13"/>
        <v>3</v>
      </c>
      <c r="L84" s="221">
        <f t="shared" si="14"/>
        <v>10</v>
      </c>
      <c r="M84" s="222">
        <f t="shared" si="25"/>
        <v>2.8333333333333335</v>
      </c>
      <c r="N84" s="222">
        <f t="shared" si="16"/>
        <v>2.8333333333333335</v>
      </c>
      <c r="O84" s="223">
        <f t="shared" si="17"/>
        <v>3.8333333333333335</v>
      </c>
      <c r="P84" s="223">
        <f t="shared" si="18"/>
        <v>3.8333333333333335</v>
      </c>
      <c r="Q84" s="224">
        <f t="shared" si="19"/>
        <v>23539.333333333336</v>
      </c>
      <c r="R84" s="216">
        <f t="shared" si="20"/>
        <v>31847.333333333336</v>
      </c>
      <c r="S84" s="225">
        <f t="shared" si="21"/>
        <v>8308</v>
      </c>
      <c r="T84" s="226">
        <f t="shared" si="26"/>
        <v>18000.666666666664</v>
      </c>
    </row>
    <row r="85" spans="1:20" s="227" customFormat="1" ht="16.5">
      <c r="A85" s="215">
        <v>51</v>
      </c>
      <c r="B85" s="215" t="s">
        <v>256</v>
      </c>
      <c r="C85" s="215">
        <v>1</v>
      </c>
      <c r="D85" s="216">
        <v>41540</v>
      </c>
      <c r="E85" s="215">
        <v>5</v>
      </c>
      <c r="F85" s="215">
        <v>103</v>
      </c>
      <c r="G85" s="215">
        <v>3</v>
      </c>
      <c r="H85" s="217">
        <v>41699</v>
      </c>
      <c r="I85" s="218">
        <f t="shared" si="24"/>
        <v>2</v>
      </c>
      <c r="J85" s="219">
        <f t="shared" si="23"/>
        <v>10</v>
      </c>
      <c r="K85" s="220">
        <f t="shared" si="13"/>
        <v>3</v>
      </c>
      <c r="L85" s="221">
        <f t="shared" si="14"/>
        <v>10</v>
      </c>
      <c r="M85" s="222">
        <f t="shared" si="25"/>
        <v>2.8333333333333335</v>
      </c>
      <c r="N85" s="222">
        <f t="shared" si="16"/>
        <v>2.8333333333333335</v>
      </c>
      <c r="O85" s="223">
        <f t="shared" si="17"/>
        <v>3.8333333333333335</v>
      </c>
      <c r="P85" s="223">
        <f t="shared" si="18"/>
        <v>3.8333333333333335</v>
      </c>
      <c r="Q85" s="224">
        <f t="shared" si="19"/>
        <v>23539.333333333336</v>
      </c>
      <c r="R85" s="216">
        <f t="shared" si="20"/>
        <v>31847.333333333336</v>
      </c>
      <c r="S85" s="225">
        <f t="shared" si="21"/>
        <v>8308</v>
      </c>
      <c r="T85" s="226">
        <f t="shared" si="26"/>
        <v>18000.666666666664</v>
      </c>
    </row>
    <row r="86" spans="1:20" s="227" customFormat="1" ht="16.5">
      <c r="A86" s="215">
        <v>52</v>
      </c>
      <c r="B86" s="215" t="s">
        <v>256</v>
      </c>
      <c r="C86" s="215">
        <v>1</v>
      </c>
      <c r="D86" s="216">
        <v>41540</v>
      </c>
      <c r="E86" s="215">
        <v>5</v>
      </c>
      <c r="F86" s="215">
        <v>103</v>
      </c>
      <c r="G86" s="215">
        <v>3</v>
      </c>
      <c r="H86" s="217">
        <v>41699</v>
      </c>
      <c r="I86" s="218">
        <f t="shared" si="24"/>
        <v>2</v>
      </c>
      <c r="J86" s="219">
        <f t="shared" si="23"/>
        <v>10</v>
      </c>
      <c r="K86" s="220">
        <f t="shared" si="13"/>
        <v>3</v>
      </c>
      <c r="L86" s="221">
        <f t="shared" si="14"/>
        <v>10</v>
      </c>
      <c r="M86" s="222">
        <f t="shared" si="25"/>
        <v>2.8333333333333335</v>
      </c>
      <c r="N86" s="222">
        <f t="shared" si="16"/>
        <v>2.8333333333333335</v>
      </c>
      <c r="O86" s="223">
        <f t="shared" si="17"/>
        <v>3.8333333333333335</v>
      </c>
      <c r="P86" s="223">
        <f t="shared" si="18"/>
        <v>3.8333333333333335</v>
      </c>
      <c r="Q86" s="224">
        <f t="shared" si="19"/>
        <v>23539.333333333336</v>
      </c>
      <c r="R86" s="216">
        <f t="shared" si="20"/>
        <v>31847.333333333336</v>
      </c>
      <c r="S86" s="225">
        <f t="shared" si="21"/>
        <v>8308</v>
      </c>
      <c r="T86" s="226">
        <f t="shared" si="26"/>
        <v>18000.666666666664</v>
      </c>
    </row>
    <row r="87" spans="1:20" s="227" customFormat="1" ht="16.5">
      <c r="A87" s="215">
        <v>53</v>
      </c>
      <c r="B87" s="215" t="s">
        <v>256</v>
      </c>
      <c r="C87" s="215">
        <v>1</v>
      </c>
      <c r="D87" s="216">
        <v>41540</v>
      </c>
      <c r="E87" s="215">
        <v>5</v>
      </c>
      <c r="F87" s="215">
        <v>103</v>
      </c>
      <c r="G87" s="215">
        <v>3</v>
      </c>
      <c r="H87" s="217">
        <v>41699</v>
      </c>
      <c r="I87" s="218">
        <f t="shared" si="24"/>
        <v>2</v>
      </c>
      <c r="J87" s="219">
        <f t="shared" si="23"/>
        <v>10</v>
      </c>
      <c r="K87" s="220">
        <f t="shared" si="13"/>
        <v>3</v>
      </c>
      <c r="L87" s="221">
        <f t="shared" si="14"/>
        <v>10</v>
      </c>
      <c r="M87" s="222">
        <f t="shared" si="25"/>
        <v>2.8333333333333335</v>
      </c>
      <c r="N87" s="222">
        <f t="shared" si="16"/>
        <v>2.8333333333333335</v>
      </c>
      <c r="O87" s="223">
        <f t="shared" si="17"/>
        <v>3.8333333333333335</v>
      </c>
      <c r="P87" s="223">
        <f t="shared" si="18"/>
        <v>3.8333333333333335</v>
      </c>
      <c r="Q87" s="224">
        <f t="shared" si="19"/>
        <v>23539.333333333336</v>
      </c>
      <c r="R87" s="216">
        <f t="shared" si="20"/>
        <v>31847.333333333336</v>
      </c>
      <c r="S87" s="225">
        <f t="shared" si="21"/>
        <v>8308</v>
      </c>
      <c r="T87" s="226">
        <f t="shared" si="26"/>
        <v>18000.666666666664</v>
      </c>
    </row>
    <row r="88" spans="1:20" s="227" customFormat="1" ht="16.5">
      <c r="A88" s="215">
        <v>54</v>
      </c>
      <c r="B88" s="215" t="s">
        <v>256</v>
      </c>
      <c r="C88" s="215">
        <v>1</v>
      </c>
      <c r="D88" s="216">
        <v>41540</v>
      </c>
      <c r="E88" s="215">
        <v>5</v>
      </c>
      <c r="F88" s="215">
        <v>103</v>
      </c>
      <c r="G88" s="215">
        <v>3</v>
      </c>
      <c r="H88" s="217">
        <v>41699</v>
      </c>
      <c r="I88" s="218">
        <f t="shared" si="24"/>
        <v>2</v>
      </c>
      <c r="J88" s="219">
        <f t="shared" si="23"/>
        <v>10</v>
      </c>
      <c r="K88" s="220">
        <f t="shared" si="13"/>
        <v>3</v>
      </c>
      <c r="L88" s="221">
        <f t="shared" si="14"/>
        <v>10</v>
      </c>
      <c r="M88" s="222">
        <f t="shared" si="25"/>
        <v>2.8333333333333335</v>
      </c>
      <c r="N88" s="222">
        <f t="shared" si="16"/>
        <v>2.8333333333333335</v>
      </c>
      <c r="O88" s="223">
        <f t="shared" si="17"/>
        <v>3.8333333333333335</v>
      </c>
      <c r="P88" s="223">
        <f t="shared" si="18"/>
        <v>3.8333333333333335</v>
      </c>
      <c r="Q88" s="224">
        <f t="shared" si="19"/>
        <v>23539.333333333336</v>
      </c>
      <c r="R88" s="216">
        <f t="shared" si="20"/>
        <v>31847.333333333336</v>
      </c>
      <c r="S88" s="225">
        <f t="shared" si="21"/>
        <v>8308</v>
      </c>
      <c r="T88" s="226">
        <f t="shared" si="26"/>
        <v>18000.666666666664</v>
      </c>
    </row>
    <row r="89" spans="1:20" s="227" customFormat="1" ht="16.5">
      <c r="A89" s="215">
        <v>55</v>
      </c>
      <c r="B89" s="215" t="s">
        <v>256</v>
      </c>
      <c r="C89" s="215">
        <v>1</v>
      </c>
      <c r="D89" s="216">
        <v>41540</v>
      </c>
      <c r="E89" s="215">
        <v>5</v>
      </c>
      <c r="F89" s="215">
        <v>103</v>
      </c>
      <c r="G89" s="215">
        <v>3</v>
      </c>
      <c r="H89" s="217">
        <v>41699</v>
      </c>
      <c r="I89" s="218">
        <f t="shared" si="24"/>
        <v>2</v>
      </c>
      <c r="J89" s="219">
        <f t="shared" si="23"/>
        <v>10</v>
      </c>
      <c r="K89" s="220">
        <f t="shared" si="13"/>
        <v>3</v>
      </c>
      <c r="L89" s="221">
        <f t="shared" si="14"/>
        <v>10</v>
      </c>
      <c r="M89" s="222">
        <f t="shared" si="25"/>
        <v>2.8333333333333335</v>
      </c>
      <c r="N89" s="222">
        <f t="shared" si="16"/>
        <v>2.8333333333333335</v>
      </c>
      <c r="O89" s="223">
        <f t="shared" si="17"/>
        <v>3.8333333333333335</v>
      </c>
      <c r="P89" s="223">
        <f t="shared" si="18"/>
        <v>3.8333333333333335</v>
      </c>
      <c r="Q89" s="224">
        <f t="shared" si="19"/>
        <v>23539.333333333336</v>
      </c>
      <c r="R89" s="216">
        <f t="shared" si="20"/>
        <v>31847.333333333336</v>
      </c>
      <c r="S89" s="225">
        <f t="shared" si="21"/>
        <v>8308</v>
      </c>
      <c r="T89" s="226">
        <f t="shared" si="26"/>
        <v>18000.666666666664</v>
      </c>
    </row>
    <row r="90" spans="1:20" s="227" customFormat="1" ht="16.5">
      <c r="A90" s="215">
        <v>56</v>
      </c>
      <c r="B90" s="215" t="s">
        <v>256</v>
      </c>
      <c r="C90" s="215">
        <v>1</v>
      </c>
      <c r="D90" s="216">
        <v>41540</v>
      </c>
      <c r="E90" s="215">
        <v>5</v>
      </c>
      <c r="F90" s="215">
        <v>103</v>
      </c>
      <c r="G90" s="215">
        <v>3</v>
      </c>
      <c r="H90" s="217">
        <v>41699</v>
      </c>
      <c r="I90" s="218">
        <f t="shared" si="24"/>
        <v>2</v>
      </c>
      <c r="J90" s="219">
        <f t="shared" si="23"/>
        <v>10</v>
      </c>
      <c r="K90" s="220">
        <f t="shared" si="13"/>
        <v>3</v>
      </c>
      <c r="L90" s="221">
        <f t="shared" si="14"/>
        <v>10</v>
      </c>
      <c r="M90" s="222">
        <f t="shared" si="25"/>
        <v>2.8333333333333335</v>
      </c>
      <c r="N90" s="222">
        <f t="shared" si="16"/>
        <v>2.8333333333333335</v>
      </c>
      <c r="O90" s="223">
        <f t="shared" si="17"/>
        <v>3.8333333333333335</v>
      </c>
      <c r="P90" s="223">
        <f t="shared" si="18"/>
        <v>3.8333333333333335</v>
      </c>
      <c r="Q90" s="224">
        <f t="shared" si="19"/>
        <v>23539.333333333336</v>
      </c>
      <c r="R90" s="216">
        <f t="shared" si="20"/>
        <v>31847.333333333336</v>
      </c>
      <c r="S90" s="225">
        <f t="shared" si="21"/>
        <v>8308</v>
      </c>
      <c r="T90" s="226">
        <f t="shared" si="26"/>
        <v>18000.666666666664</v>
      </c>
    </row>
    <row r="91" spans="1:20" s="227" customFormat="1" ht="16.5">
      <c r="A91" s="215">
        <v>57</v>
      </c>
      <c r="B91" s="215" t="s">
        <v>256</v>
      </c>
      <c r="C91" s="215">
        <v>1</v>
      </c>
      <c r="D91" s="216">
        <v>40125</v>
      </c>
      <c r="E91" s="215">
        <v>5</v>
      </c>
      <c r="F91" s="215">
        <v>103</v>
      </c>
      <c r="G91" s="215">
        <v>3</v>
      </c>
      <c r="H91" s="217">
        <v>41699</v>
      </c>
      <c r="I91" s="218">
        <f t="shared" si="24"/>
        <v>2</v>
      </c>
      <c r="J91" s="219">
        <f t="shared" si="23"/>
        <v>10</v>
      </c>
      <c r="K91" s="220">
        <f t="shared" si="13"/>
        <v>3</v>
      </c>
      <c r="L91" s="221">
        <f t="shared" si="14"/>
        <v>10</v>
      </c>
      <c r="M91" s="222">
        <f t="shared" si="25"/>
        <v>2.8333333333333335</v>
      </c>
      <c r="N91" s="222">
        <f t="shared" si="16"/>
        <v>2.8333333333333335</v>
      </c>
      <c r="O91" s="223">
        <f t="shared" si="17"/>
        <v>3.8333333333333335</v>
      </c>
      <c r="P91" s="223">
        <f t="shared" si="18"/>
        <v>3.8333333333333335</v>
      </c>
      <c r="Q91" s="224">
        <f t="shared" si="19"/>
        <v>22737.5</v>
      </c>
      <c r="R91" s="216">
        <f t="shared" si="20"/>
        <v>30762.5</v>
      </c>
      <c r="S91" s="225">
        <f t="shared" si="21"/>
        <v>8025</v>
      </c>
      <c r="T91" s="226">
        <f t="shared" si="26"/>
        <v>17387.5</v>
      </c>
    </row>
    <row r="92" spans="1:20" s="227" customFormat="1" ht="16.5">
      <c r="A92" s="215">
        <v>58</v>
      </c>
      <c r="B92" s="215" t="s">
        <v>256</v>
      </c>
      <c r="C92" s="215">
        <v>1</v>
      </c>
      <c r="D92" s="216">
        <v>40125</v>
      </c>
      <c r="E92" s="215">
        <v>5</v>
      </c>
      <c r="F92" s="215">
        <v>103</v>
      </c>
      <c r="G92" s="215">
        <v>3</v>
      </c>
      <c r="H92" s="217">
        <v>41699</v>
      </c>
      <c r="I92" s="218">
        <f t="shared" si="24"/>
        <v>2</v>
      </c>
      <c r="J92" s="219">
        <f t="shared" si="23"/>
        <v>10</v>
      </c>
      <c r="K92" s="220">
        <f t="shared" si="13"/>
        <v>3</v>
      </c>
      <c r="L92" s="221">
        <f t="shared" si="14"/>
        <v>10</v>
      </c>
      <c r="M92" s="222">
        <f t="shared" si="25"/>
        <v>2.8333333333333335</v>
      </c>
      <c r="N92" s="222">
        <f t="shared" si="16"/>
        <v>2.8333333333333335</v>
      </c>
      <c r="O92" s="223">
        <f t="shared" si="17"/>
        <v>3.8333333333333335</v>
      </c>
      <c r="P92" s="223">
        <f t="shared" si="18"/>
        <v>3.8333333333333335</v>
      </c>
      <c r="Q92" s="224">
        <f t="shared" si="19"/>
        <v>22737.5</v>
      </c>
      <c r="R92" s="216">
        <f t="shared" si="20"/>
        <v>30762.5</v>
      </c>
      <c r="S92" s="225">
        <f t="shared" si="21"/>
        <v>8025</v>
      </c>
      <c r="T92" s="226">
        <f t="shared" si="26"/>
        <v>17387.5</v>
      </c>
    </row>
    <row r="93" spans="1:20" s="227" customFormat="1" ht="16.5">
      <c r="A93" s="215">
        <v>59</v>
      </c>
      <c r="B93" s="215" t="s">
        <v>256</v>
      </c>
      <c r="C93" s="215">
        <v>1</v>
      </c>
      <c r="D93" s="216">
        <v>40125</v>
      </c>
      <c r="E93" s="215">
        <v>5</v>
      </c>
      <c r="F93" s="215">
        <v>103</v>
      </c>
      <c r="G93" s="215">
        <v>3</v>
      </c>
      <c r="H93" s="217">
        <v>41699</v>
      </c>
      <c r="I93" s="218">
        <f t="shared" si="24"/>
        <v>2</v>
      </c>
      <c r="J93" s="219">
        <f t="shared" si="23"/>
        <v>10</v>
      </c>
      <c r="K93" s="220">
        <f t="shared" si="13"/>
        <v>3</v>
      </c>
      <c r="L93" s="221">
        <f t="shared" si="14"/>
        <v>10</v>
      </c>
      <c r="M93" s="222">
        <f t="shared" si="25"/>
        <v>2.8333333333333335</v>
      </c>
      <c r="N93" s="222">
        <f t="shared" si="16"/>
        <v>2.8333333333333335</v>
      </c>
      <c r="O93" s="223">
        <f t="shared" si="17"/>
        <v>3.8333333333333335</v>
      </c>
      <c r="P93" s="223">
        <f t="shared" si="18"/>
        <v>3.8333333333333335</v>
      </c>
      <c r="Q93" s="224">
        <f t="shared" si="19"/>
        <v>22737.5</v>
      </c>
      <c r="R93" s="216">
        <f t="shared" si="20"/>
        <v>30762.5</v>
      </c>
      <c r="S93" s="225">
        <f t="shared" si="21"/>
        <v>8025</v>
      </c>
      <c r="T93" s="226">
        <f t="shared" si="26"/>
        <v>17387.5</v>
      </c>
    </row>
    <row r="94" spans="1:21" s="227" customFormat="1" ht="16.5">
      <c r="A94" s="215">
        <v>60</v>
      </c>
      <c r="B94" s="215" t="s">
        <v>256</v>
      </c>
      <c r="C94" s="215">
        <v>1</v>
      </c>
      <c r="D94" s="216">
        <v>40125</v>
      </c>
      <c r="E94" s="215">
        <v>5</v>
      </c>
      <c r="F94" s="215">
        <v>103</v>
      </c>
      <c r="G94" s="215">
        <v>3</v>
      </c>
      <c r="H94" s="217">
        <v>41699</v>
      </c>
      <c r="I94" s="218">
        <f t="shared" si="24"/>
        <v>2</v>
      </c>
      <c r="J94" s="219">
        <f t="shared" si="23"/>
        <v>10</v>
      </c>
      <c r="K94" s="220">
        <f t="shared" si="13"/>
        <v>3</v>
      </c>
      <c r="L94" s="221">
        <f t="shared" si="14"/>
        <v>10</v>
      </c>
      <c r="M94" s="222">
        <f t="shared" si="25"/>
        <v>2.8333333333333335</v>
      </c>
      <c r="N94" s="222">
        <f t="shared" si="16"/>
        <v>2.8333333333333335</v>
      </c>
      <c r="O94" s="223">
        <f t="shared" si="17"/>
        <v>3.8333333333333335</v>
      </c>
      <c r="P94" s="223">
        <f t="shared" si="18"/>
        <v>3.8333333333333335</v>
      </c>
      <c r="Q94" s="224">
        <f t="shared" si="19"/>
        <v>22737.5</v>
      </c>
      <c r="R94" s="216">
        <f t="shared" si="20"/>
        <v>30762.5</v>
      </c>
      <c r="S94" s="225">
        <f t="shared" si="21"/>
        <v>8025</v>
      </c>
      <c r="T94" s="226">
        <f t="shared" si="26"/>
        <v>17387.5</v>
      </c>
      <c r="U94" s="228">
        <f>SUM(D80:D93)</f>
        <v>577315</v>
      </c>
    </row>
    <row r="95" spans="1:21" s="389" customFormat="1" ht="16.5">
      <c r="A95" s="381">
        <v>61</v>
      </c>
      <c r="B95" s="381" t="s">
        <v>256</v>
      </c>
      <c r="C95" s="381">
        <v>1</v>
      </c>
      <c r="D95" s="382">
        <f aca="true" t="shared" si="27" ref="D95:D102">32200+6213</f>
        <v>38413</v>
      </c>
      <c r="E95" s="381">
        <v>5</v>
      </c>
      <c r="F95" s="381">
        <v>104</v>
      </c>
      <c r="G95" s="381">
        <v>6</v>
      </c>
      <c r="H95" s="393">
        <v>42156</v>
      </c>
      <c r="I95" s="383">
        <f t="shared" si="24"/>
        <v>1</v>
      </c>
      <c r="J95" s="414">
        <f t="shared" si="23"/>
        <v>7</v>
      </c>
      <c r="K95" s="385">
        <f t="shared" si="13"/>
        <v>2</v>
      </c>
      <c r="L95" s="385">
        <f t="shared" si="14"/>
        <v>7</v>
      </c>
      <c r="M95" s="387">
        <f t="shared" si="25"/>
        <v>1.5833333333333335</v>
      </c>
      <c r="N95" s="387">
        <f t="shared" si="16"/>
        <v>1.5833333333333335</v>
      </c>
      <c r="O95" s="388">
        <f t="shared" si="17"/>
        <v>2.5833333333333335</v>
      </c>
      <c r="P95" s="388">
        <f t="shared" si="18"/>
        <v>2.5833333333333335</v>
      </c>
      <c r="Q95" s="394">
        <f t="shared" si="19"/>
        <v>12164.116666666669</v>
      </c>
      <c r="R95" s="382">
        <f t="shared" si="20"/>
        <v>19846.716666666667</v>
      </c>
      <c r="S95" s="415">
        <f t="shared" si="21"/>
        <v>7682.5999999999985</v>
      </c>
      <c r="T95" s="396">
        <f t="shared" si="26"/>
        <v>26248.88333333333</v>
      </c>
      <c r="U95" s="397"/>
    </row>
    <row r="96" spans="1:21" s="389" customFormat="1" ht="16.5">
      <c r="A96" s="381">
        <v>62</v>
      </c>
      <c r="B96" s="381" t="s">
        <v>256</v>
      </c>
      <c r="C96" s="381">
        <v>1</v>
      </c>
      <c r="D96" s="382">
        <f t="shared" si="27"/>
        <v>38413</v>
      </c>
      <c r="E96" s="381">
        <v>5</v>
      </c>
      <c r="F96" s="381">
        <v>104</v>
      </c>
      <c r="G96" s="381">
        <v>6</v>
      </c>
      <c r="H96" s="393">
        <v>42156</v>
      </c>
      <c r="I96" s="383">
        <f t="shared" si="24"/>
        <v>1</v>
      </c>
      <c r="J96" s="414">
        <f t="shared" si="23"/>
        <v>7</v>
      </c>
      <c r="K96" s="385">
        <f t="shared" si="13"/>
        <v>2</v>
      </c>
      <c r="L96" s="385">
        <f t="shared" si="14"/>
        <v>7</v>
      </c>
      <c r="M96" s="387">
        <f t="shared" si="25"/>
        <v>1.5833333333333335</v>
      </c>
      <c r="N96" s="387">
        <f t="shared" si="16"/>
        <v>1.5833333333333335</v>
      </c>
      <c r="O96" s="388">
        <f t="shared" si="17"/>
        <v>2.5833333333333335</v>
      </c>
      <c r="P96" s="388">
        <f t="shared" si="18"/>
        <v>2.5833333333333335</v>
      </c>
      <c r="Q96" s="394">
        <f t="shared" si="19"/>
        <v>12164.116666666669</v>
      </c>
      <c r="R96" s="382">
        <f t="shared" si="20"/>
        <v>19846.716666666667</v>
      </c>
      <c r="S96" s="415">
        <f t="shared" si="21"/>
        <v>7682.5999999999985</v>
      </c>
      <c r="T96" s="396">
        <f t="shared" si="26"/>
        <v>26248.88333333333</v>
      </c>
      <c r="U96" s="397"/>
    </row>
    <row r="97" spans="1:21" s="389" customFormat="1" ht="16.5">
      <c r="A97" s="381">
        <v>63</v>
      </c>
      <c r="B97" s="381" t="s">
        <v>256</v>
      </c>
      <c r="C97" s="381">
        <v>1</v>
      </c>
      <c r="D97" s="382">
        <f t="shared" si="27"/>
        <v>38413</v>
      </c>
      <c r="E97" s="381">
        <v>5</v>
      </c>
      <c r="F97" s="381">
        <v>104</v>
      </c>
      <c r="G97" s="381">
        <v>6</v>
      </c>
      <c r="H97" s="393">
        <v>42156</v>
      </c>
      <c r="I97" s="383">
        <f t="shared" si="24"/>
        <v>1</v>
      </c>
      <c r="J97" s="414">
        <f t="shared" si="23"/>
        <v>7</v>
      </c>
      <c r="K97" s="385">
        <f t="shared" si="13"/>
        <v>2</v>
      </c>
      <c r="L97" s="385">
        <f t="shared" si="14"/>
        <v>7</v>
      </c>
      <c r="M97" s="387">
        <f t="shared" si="25"/>
        <v>1.5833333333333335</v>
      </c>
      <c r="N97" s="387">
        <f t="shared" si="16"/>
        <v>1.5833333333333335</v>
      </c>
      <c r="O97" s="388">
        <f t="shared" si="17"/>
        <v>2.5833333333333335</v>
      </c>
      <c r="P97" s="388">
        <f t="shared" si="18"/>
        <v>2.5833333333333335</v>
      </c>
      <c r="Q97" s="394">
        <f t="shared" si="19"/>
        <v>12164.116666666669</v>
      </c>
      <c r="R97" s="382">
        <f t="shared" si="20"/>
        <v>19846.716666666667</v>
      </c>
      <c r="S97" s="415">
        <f t="shared" si="21"/>
        <v>7682.5999999999985</v>
      </c>
      <c r="T97" s="396">
        <f t="shared" si="26"/>
        <v>26248.88333333333</v>
      </c>
      <c r="U97" s="397"/>
    </row>
    <row r="98" spans="1:21" s="389" customFormat="1" ht="16.5">
      <c r="A98" s="381">
        <v>64</v>
      </c>
      <c r="B98" s="381" t="s">
        <v>256</v>
      </c>
      <c r="C98" s="381">
        <v>1</v>
      </c>
      <c r="D98" s="382">
        <f t="shared" si="27"/>
        <v>38413</v>
      </c>
      <c r="E98" s="381">
        <v>5</v>
      </c>
      <c r="F98" s="381">
        <v>104</v>
      </c>
      <c r="G98" s="381">
        <v>6</v>
      </c>
      <c r="H98" s="393">
        <v>42156</v>
      </c>
      <c r="I98" s="383">
        <f t="shared" si="24"/>
        <v>1</v>
      </c>
      <c r="J98" s="414">
        <f t="shared" si="23"/>
        <v>7</v>
      </c>
      <c r="K98" s="385">
        <f t="shared" si="13"/>
        <v>2</v>
      </c>
      <c r="L98" s="385">
        <f t="shared" si="14"/>
        <v>7</v>
      </c>
      <c r="M98" s="387">
        <f t="shared" si="25"/>
        <v>1.5833333333333335</v>
      </c>
      <c r="N98" s="387">
        <f t="shared" si="16"/>
        <v>1.5833333333333335</v>
      </c>
      <c r="O98" s="388">
        <f t="shared" si="17"/>
        <v>2.5833333333333335</v>
      </c>
      <c r="P98" s="388">
        <f t="shared" si="18"/>
        <v>2.5833333333333335</v>
      </c>
      <c r="Q98" s="394">
        <f t="shared" si="19"/>
        <v>12164.116666666669</v>
      </c>
      <c r="R98" s="382">
        <f t="shared" si="20"/>
        <v>19846.716666666667</v>
      </c>
      <c r="S98" s="415">
        <f t="shared" si="21"/>
        <v>7682.5999999999985</v>
      </c>
      <c r="T98" s="396">
        <f t="shared" si="26"/>
        <v>26248.88333333333</v>
      </c>
      <c r="U98" s="397"/>
    </row>
    <row r="99" spans="1:21" s="389" customFormat="1" ht="16.5">
      <c r="A99" s="381">
        <v>65</v>
      </c>
      <c r="B99" s="381" t="s">
        <v>256</v>
      </c>
      <c r="C99" s="381">
        <v>1</v>
      </c>
      <c r="D99" s="382">
        <f t="shared" si="27"/>
        <v>38413</v>
      </c>
      <c r="E99" s="381">
        <v>5</v>
      </c>
      <c r="F99" s="381">
        <v>104</v>
      </c>
      <c r="G99" s="381">
        <v>6</v>
      </c>
      <c r="H99" s="393">
        <v>42156</v>
      </c>
      <c r="I99" s="383">
        <f t="shared" si="24"/>
        <v>1</v>
      </c>
      <c r="J99" s="414">
        <f t="shared" si="23"/>
        <v>7</v>
      </c>
      <c r="K99" s="385">
        <f t="shared" si="13"/>
        <v>2</v>
      </c>
      <c r="L99" s="385">
        <f t="shared" si="14"/>
        <v>7</v>
      </c>
      <c r="M99" s="387">
        <f t="shared" si="25"/>
        <v>1.5833333333333335</v>
      </c>
      <c r="N99" s="387">
        <f t="shared" si="16"/>
        <v>1.5833333333333335</v>
      </c>
      <c r="O99" s="388">
        <f t="shared" si="17"/>
        <v>2.5833333333333335</v>
      </c>
      <c r="P99" s="388">
        <f t="shared" si="18"/>
        <v>2.5833333333333335</v>
      </c>
      <c r="Q99" s="394">
        <f t="shared" si="19"/>
        <v>12164.116666666669</v>
      </c>
      <c r="R99" s="382">
        <f t="shared" si="20"/>
        <v>19846.716666666667</v>
      </c>
      <c r="S99" s="415">
        <f t="shared" si="21"/>
        <v>7682.5999999999985</v>
      </c>
      <c r="T99" s="396">
        <f t="shared" si="26"/>
        <v>26248.88333333333</v>
      </c>
      <c r="U99" s="397"/>
    </row>
    <row r="100" spans="1:21" s="389" customFormat="1" ht="16.5">
      <c r="A100" s="381">
        <v>66</v>
      </c>
      <c r="B100" s="381" t="s">
        <v>256</v>
      </c>
      <c r="C100" s="381">
        <v>1</v>
      </c>
      <c r="D100" s="382">
        <f t="shared" si="27"/>
        <v>38413</v>
      </c>
      <c r="E100" s="381">
        <v>5</v>
      </c>
      <c r="F100" s="381">
        <v>104</v>
      </c>
      <c r="G100" s="381">
        <v>6</v>
      </c>
      <c r="H100" s="393">
        <v>42156</v>
      </c>
      <c r="I100" s="383">
        <f t="shared" si="24"/>
        <v>1</v>
      </c>
      <c r="J100" s="414">
        <f t="shared" si="23"/>
        <v>7</v>
      </c>
      <c r="K100" s="385">
        <f t="shared" si="13"/>
        <v>2</v>
      </c>
      <c r="L100" s="385">
        <f t="shared" si="14"/>
        <v>7</v>
      </c>
      <c r="M100" s="387">
        <f t="shared" si="25"/>
        <v>1.5833333333333335</v>
      </c>
      <c r="N100" s="387">
        <f t="shared" si="16"/>
        <v>1.5833333333333335</v>
      </c>
      <c r="O100" s="388">
        <f t="shared" si="17"/>
        <v>2.5833333333333335</v>
      </c>
      <c r="P100" s="388">
        <f t="shared" si="18"/>
        <v>2.5833333333333335</v>
      </c>
      <c r="Q100" s="394">
        <f t="shared" si="19"/>
        <v>12164.116666666669</v>
      </c>
      <c r="R100" s="382">
        <f t="shared" si="20"/>
        <v>19846.716666666667</v>
      </c>
      <c r="S100" s="415">
        <f t="shared" si="21"/>
        <v>7682.5999999999985</v>
      </c>
      <c r="T100" s="396">
        <f t="shared" si="26"/>
        <v>26248.88333333333</v>
      </c>
      <c r="U100" s="397"/>
    </row>
    <row r="101" spans="1:21" s="389" customFormat="1" ht="16.5">
      <c r="A101" s="381">
        <v>67</v>
      </c>
      <c r="B101" s="381" t="s">
        <v>256</v>
      </c>
      <c r="C101" s="381">
        <v>1</v>
      </c>
      <c r="D101" s="382">
        <f t="shared" si="27"/>
        <v>38413</v>
      </c>
      <c r="E101" s="381">
        <v>5</v>
      </c>
      <c r="F101" s="381">
        <v>104</v>
      </c>
      <c r="G101" s="381">
        <v>6</v>
      </c>
      <c r="H101" s="393">
        <v>42156</v>
      </c>
      <c r="I101" s="383">
        <f t="shared" si="24"/>
        <v>1</v>
      </c>
      <c r="J101" s="414">
        <f aca="true" t="shared" si="28" ref="J101:J112">$J$2-G101+1</f>
        <v>7</v>
      </c>
      <c r="K101" s="385">
        <f aca="true" t="shared" si="29" ref="K101:K127">$K$2-F101</f>
        <v>2</v>
      </c>
      <c r="L101" s="385">
        <f aca="true" t="shared" si="30" ref="L101:L127">$L$2-G101+1</f>
        <v>7</v>
      </c>
      <c r="M101" s="387">
        <f t="shared" si="25"/>
        <v>1.5833333333333335</v>
      </c>
      <c r="N101" s="387">
        <f aca="true" t="shared" si="31" ref="N101:N127">IF(M101&gt;E101,E101,M101)</f>
        <v>1.5833333333333335</v>
      </c>
      <c r="O101" s="388">
        <f aca="true" t="shared" si="32" ref="O101:O127">K101+L101/12</f>
        <v>2.5833333333333335</v>
      </c>
      <c r="P101" s="388">
        <f aca="true" t="shared" si="33" ref="P101:P127">IF(O101&gt;E101,E101,O101)</f>
        <v>2.5833333333333335</v>
      </c>
      <c r="Q101" s="394">
        <f aca="true" t="shared" si="34" ref="Q101:Q127">(D101/E101)*N101</f>
        <v>12164.116666666669</v>
      </c>
      <c r="R101" s="382">
        <f aca="true" t="shared" si="35" ref="R101:R127">(D101/E101)*P101</f>
        <v>19846.716666666667</v>
      </c>
      <c r="S101" s="415">
        <f aca="true" t="shared" si="36" ref="S101:S127">R101-Q101</f>
        <v>7682.5999999999985</v>
      </c>
      <c r="T101" s="396">
        <f t="shared" si="26"/>
        <v>26248.88333333333</v>
      </c>
      <c r="U101" s="397"/>
    </row>
    <row r="102" spans="1:21" s="389" customFormat="1" ht="16.5">
      <c r="A102" s="381">
        <v>68</v>
      </c>
      <c r="B102" s="381" t="s">
        <v>256</v>
      </c>
      <c r="C102" s="381">
        <v>1</v>
      </c>
      <c r="D102" s="382">
        <f t="shared" si="27"/>
        <v>38413</v>
      </c>
      <c r="E102" s="381">
        <v>5</v>
      </c>
      <c r="F102" s="381">
        <v>104</v>
      </c>
      <c r="G102" s="381">
        <v>6</v>
      </c>
      <c r="H102" s="393">
        <v>42156</v>
      </c>
      <c r="I102" s="383">
        <f t="shared" si="24"/>
        <v>1</v>
      </c>
      <c r="J102" s="414">
        <f t="shared" si="28"/>
        <v>7</v>
      </c>
      <c r="K102" s="385">
        <f t="shared" si="29"/>
        <v>2</v>
      </c>
      <c r="L102" s="385">
        <f t="shared" si="30"/>
        <v>7</v>
      </c>
      <c r="M102" s="387">
        <f t="shared" si="25"/>
        <v>1.5833333333333335</v>
      </c>
      <c r="N102" s="387">
        <f t="shared" si="31"/>
        <v>1.5833333333333335</v>
      </c>
      <c r="O102" s="388">
        <f t="shared" si="32"/>
        <v>2.5833333333333335</v>
      </c>
      <c r="P102" s="388">
        <f t="shared" si="33"/>
        <v>2.5833333333333335</v>
      </c>
      <c r="Q102" s="394">
        <f t="shared" si="34"/>
        <v>12164.116666666669</v>
      </c>
      <c r="R102" s="382">
        <f t="shared" si="35"/>
        <v>19846.716666666667</v>
      </c>
      <c r="S102" s="415">
        <f t="shared" si="36"/>
        <v>7682.5999999999985</v>
      </c>
      <c r="T102" s="396">
        <f t="shared" si="26"/>
        <v>26248.88333333333</v>
      </c>
      <c r="U102" s="397"/>
    </row>
    <row r="103" spans="1:21" s="389" customFormat="1" ht="16.5">
      <c r="A103" s="381">
        <v>69</v>
      </c>
      <c r="B103" s="381" t="s">
        <v>256</v>
      </c>
      <c r="C103" s="381">
        <v>1</v>
      </c>
      <c r="D103" s="382">
        <f>32200+6213-1</f>
        <v>38412</v>
      </c>
      <c r="E103" s="381">
        <v>5</v>
      </c>
      <c r="F103" s="381">
        <v>104</v>
      </c>
      <c r="G103" s="381">
        <v>6</v>
      </c>
      <c r="H103" s="393">
        <v>42156</v>
      </c>
      <c r="I103" s="383">
        <f t="shared" si="24"/>
        <v>1</v>
      </c>
      <c r="J103" s="414">
        <f t="shared" si="28"/>
        <v>7</v>
      </c>
      <c r="K103" s="385">
        <f t="shared" si="29"/>
        <v>2</v>
      </c>
      <c r="L103" s="385">
        <f t="shared" si="30"/>
        <v>7</v>
      </c>
      <c r="M103" s="387">
        <f t="shared" si="25"/>
        <v>1.5833333333333335</v>
      </c>
      <c r="N103" s="387">
        <f t="shared" si="31"/>
        <v>1.5833333333333335</v>
      </c>
      <c r="O103" s="388">
        <f t="shared" si="32"/>
        <v>2.5833333333333335</v>
      </c>
      <c r="P103" s="388">
        <f t="shared" si="33"/>
        <v>2.5833333333333335</v>
      </c>
      <c r="Q103" s="394">
        <f t="shared" si="34"/>
        <v>12163.800000000001</v>
      </c>
      <c r="R103" s="382">
        <f t="shared" si="35"/>
        <v>19846.2</v>
      </c>
      <c r="S103" s="415">
        <f t="shared" si="36"/>
        <v>7682.4</v>
      </c>
      <c r="T103" s="396">
        <f t="shared" si="26"/>
        <v>26248.199999999997</v>
      </c>
      <c r="U103" s="397"/>
    </row>
    <row r="104" spans="1:21" s="389" customFormat="1" ht="16.5">
      <c r="A104" s="381">
        <v>70</v>
      </c>
      <c r="B104" s="381" t="s">
        <v>256</v>
      </c>
      <c r="C104" s="381">
        <v>1</v>
      </c>
      <c r="D104" s="382">
        <f>32200+6213-1</f>
        <v>38412</v>
      </c>
      <c r="E104" s="381">
        <v>5</v>
      </c>
      <c r="F104" s="381">
        <v>104</v>
      </c>
      <c r="G104" s="381">
        <v>6</v>
      </c>
      <c r="H104" s="393">
        <v>42156</v>
      </c>
      <c r="I104" s="383">
        <f t="shared" si="24"/>
        <v>1</v>
      </c>
      <c r="J104" s="414">
        <f t="shared" si="28"/>
        <v>7</v>
      </c>
      <c r="K104" s="385">
        <f t="shared" si="29"/>
        <v>2</v>
      </c>
      <c r="L104" s="385">
        <f t="shared" si="30"/>
        <v>7</v>
      </c>
      <c r="M104" s="387">
        <f t="shared" si="25"/>
        <v>1.5833333333333335</v>
      </c>
      <c r="N104" s="387">
        <f t="shared" si="31"/>
        <v>1.5833333333333335</v>
      </c>
      <c r="O104" s="388">
        <f t="shared" si="32"/>
        <v>2.5833333333333335</v>
      </c>
      <c r="P104" s="388">
        <f t="shared" si="33"/>
        <v>2.5833333333333335</v>
      </c>
      <c r="Q104" s="394">
        <f t="shared" si="34"/>
        <v>12163.800000000001</v>
      </c>
      <c r="R104" s="382">
        <f t="shared" si="35"/>
        <v>19846.2</v>
      </c>
      <c r="S104" s="415">
        <f t="shared" si="36"/>
        <v>7682.4</v>
      </c>
      <c r="T104" s="396">
        <f t="shared" si="26"/>
        <v>26248.199999999997</v>
      </c>
      <c r="U104" s="397"/>
    </row>
    <row r="105" spans="1:21" s="389" customFormat="1" ht="16.5">
      <c r="A105" s="381">
        <v>71</v>
      </c>
      <c r="B105" s="381" t="s">
        <v>256</v>
      </c>
      <c r="C105" s="381">
        <v>1</v>
      </c>
      <c r="D105" s="382">
        <f>32200+6213-1</f>
        <v>38412</v>
      </c>
      <c r="E105" s="381">
        <v>5</v>
      </c>
      <c r="F105" s="381">
        <v>104</v>
      </c>
      <c r="G105" s="381">
        <v>6</v>
      </c>
      <c r="H105" s="393">
        <v>42156</v>
      </c>
      <c r="I105" s="383">
        <f t="shared" si="24"/>
        <v>1</v>
      </c>
      <c r="J105" s="414">
        <f t="shared" si="28"/>
        <v>7</v>
      </c>
      <c r="K105" s="385">
        <f t="shared" si="29"/>
        <v>2</v>
      </c>
      <c r="L105" s="385">
        <f t="shared" si="30"/>
        <v>7</v>
      </c>
      <c r="M105" s="387">
        <f t="shared" si="25"/>
        <v>1.5833333333333335</v>
      </c>
      <c r="N105" s="387">
        <f t="shared" si="31"/>
        <v>1.5833333333333335</v>
      </c>
      <c r="O105" s="388">
        <f t="shared" si="32"/>
        <v>2.5833333333333335</v>
      </c>
      <c r="P105" s="388">
        <f t="shared" si="33"/>
        <v>2.5833333333333335</v>
      </c>
      <c r="Q105" s="394">
        <f t="shared" si="34"/>
        <v>12163.800000000001</v>
      </c>
      <c r="R105" s="382">
        <f t="shared" si="35"/>
        <v>19846.2</v>
      </c>
      <c r="S105" s="415">
        <f t="shared" si="36"/>
        <v>7682.4</v>
      </c>
      <c r="T105" s="396">
        <f t="shared" si="26"/>
        <v>26248.199999999997</v>
      </c>
      <c r="U105" s="397"/>
    </row>
    <row r="106" spans="1:21" s="389" customFormat="1" ht="16.5">
      <c r="A106" s="381">
        <v>72</v>
      </c>
      <c r="B106" s="381" t="s">
        <v>256</v>
      </c>
      <c r="C106" s="381">
        <v>1</v>
      </c>
      <c r="D106" s="382">
        <f>38200+6212</f>
        <v>44412</v>
      </c>
      <c r="E106" s="381">
        <v>5</v>
      </c>
      <c r="F106" s="381">
        <v>104</v>
      </c>
      <c r="G106" s="381">
        <v>6</v>
      </c>
      <c r="H106" s="393">
        <v>42156</v>
      </c>
      <c r="I106" s="383">
        <f t="shared" si="24"/>
        <v>1</v>
      </c>
      <c r="J106" s="414">
        <f t="shared" si="28"/>
        <v>7</v>
      </c>
      <c r="K106" s="385">
        <f t="shared" si="29"/>
        <v>2</v>
      </c>
      <c r="L106" s="385">
        <f t="shared" si="30"/>
        <v>7</v>
      </c>
      <c r="M106" s="387">
        <f t="shared" si="25"/>
        <v>1.5833333333333335</v>
      </c>
      <c r="N106" s="387">
        <f t="shared" si="31"/>
        <v>1.5833333333333335</v>
      </c>
      <c r="O106" s="388">
        <f t="shared" si="32"/>
        <v>2.5833333333333335</v>
      </c>
      <c r="P106" s="388">
        <f t="shared" si="33"/>
        <v>2.5833333333333335</v>
      </c>
      <c r="Q106" s="394">
        <f t="shared" si="34"/>
        <v>14063.800000000001</v>
      </c>
      <c r="R106" s="382">
        <f t="shared" si="35"/>
        <v>22946.2</v>
      </c>
      <c r="S106" s="415">
        <f t="shared" si="36"/>
        <v>8882.4</v>
      </c>
      <c r="T106" s="396">
        <f t="shared" si="26"/>
        <v>30348.199999999997</v>
      </c>
      <c r="U106" s="397"/>
    </row>
    <row r="107" spans="1:21" s="389" customFormat="1" ht="16.5">
      <c r="A107" s="381">
        <v>73</v>
      </c>
      <c r="B107" s="381" t="s">
        <v>256</v>
      </c>
      <c r="C107" s="381">
        <v>1</v>
      </c>
      <c r="D107" s="382">
        <f>38200+6212</f>
        <v>44412</v>
      </c>
      <c r="E107" s="381">
        <v>5</v>
      </c>
      <c r="F107" s="381">
        <v>104</v>
      </c>
      <c r="G107" s="381">
        <v>6</v>
      </c>
      <c r="H107" s="393">
        <v>42156</v>
      </c>
      <c r="I107" s="383">
        <f t="shared" si="24"/>
        <v>1</v>
      </c>
      <c r="J107" s="414">
        <f t="shared" si="28"/>
        <v>7</v>
      </c>
      <c r="K107" s="385">
        <f t="shared" si="29"/>
        <v>2</v>
      </c>
      <c r="L107" s="385">
        <f t="shared" si="30"/>
        <v>7</v>
      </c>
      <c r="M107" s="387">
        <f t="shared" si="25"/>
        <v>1.5833333333333335</v>
      </c>
      <c r="N107" s="387">
        <f t="shared" si="31"/>
        <v>1.5833333333333335</v>
      </c>
      <c r="O107" s="388">
        <f t="shared" si="32"/>
        <v>2.5833333333333335</v>
      </c>
      <c r="P107" s="388">
        <f t="shared" si="33"/>
        <v>2.5833333333333335</v>
      </c>
      <c r="Q107" s="394">
        <f t="shared" si="34"/>
        <v>14063.800000000001</v>
      </c>
      <c r="R107" s="382">
        <f t="shared" si="35"/>
        <v>22946.2</v>
      </c>
      <c r="S107" s="415">
        <f t="shared" si="36"/>
        <v>8882.4</v>
      </c>
      <c r="T107" s="396">
        <f t="shared" si="26"/>
        <v>30348.199999999997</v>
      </c>
      <c r="U107" s="397"/>
    </row>
    <row r="108" spans="1:21" s="389" customFormat="1" ht="16.5">
      <c r="A108" s="381">
        <v>74</v>
      </c>
      <c r="B108" s="381" t="s">
        <v>256</v>
      </c>
      <c r="C108" s="381">
        <v>1</v>
      </c>
      <c r="D108" s="382">
        <f>38200+6212</f>
        <v>44412</v>
      </c>
      <c r="E108" s="381">
        <v>5</v>
      </c>
      <c r="F108" s="381">
        <v>104</v>
      </c>
      <c r="G108" s="381">
        <v>6</v>
      </c>
      <c r="H108" s="393">
        <v>42156</v>
      </c>
      <c r="I108" s="383">
        <f t="shared" si="24"/>
        <v>1</v>
      </c>
      <c r="J108" s="414">
        <f t="shared" si="28"/>
        <v>7</v>
      </c>
      <c r="K108" s="385">
        <f t="shared" si="29"/>
        <v>2</v>
      </c>
      <c r="L108" s="385">
        <f t="shared" si="30"/>
        <v>7</v>
      </c>
      <c r="M108" s="387">
        <f t="shared" si="25"/>
        <v>1.5833333333333335</v>
      </c>
      <c r="N108" s="387">
        <f t="shared" si="31"/>
        <v>1.5833333333333335</v>
      </c>
      <c r="O108" s="388">
        <f t="shared" si="32"/>
        <v>2.5833333333333335</v>
      </c>
      <c r="P108" s="388">
        <f t="shared" si="33"/>
        <v>2.5833333333333335</v>
      </c>
      <c r="Q108" s="394">
        <f t="shared" si="34"/>
        <v>14063.800000000001</v>
      </c>
      <c r="R108" s="382">
        <f t="shared" si="35"/>
        <v>22946.2</v>
      </c>
      <c r="S108" s="415">
        <f t="shared" si="36"/>
        <v>8882.4</v>
      </c>
      <c r="T108" s="396">
        <f t="shared" si="26"/>
        <v>30348.199999999997</v>
      </c>
      <c r="U108" s="397"/>
    </row>
    <row r="109" spans="1:21" s="389" customFormat="1" ht="16.5">
      <c r="A109" s="381">
        <v>75</v>
      </c>
      <c r="B109" s="381" t="s">
        <v>256</v>
      </c>
      <c r="C109" s="381">
        <v>1</v>
      </c>
      <c r="D109" s="382">
        <f>38200+6212</f>
        <v>44412</v>
      </c>
      <c r="E109" s="381">
        <v>5</v>
      </c>
      <c r="F109" s="381">
        <v>104</v>
      </c>
      <c r="G109" s="381">
        <v>6</v>
      </c>
      <c r="H109" s="393">
        <v>42156</v>
      </c>
      <c r="I109" s="383">
        <f t="shared" si="24"/>
        <v>1</v>
      </c>
      <c r="J109" s="414">
        <f t="shared" si="28"/>
        <v>7</v>
      </c>
      <c r="K109" s="385">
        <f t="shared" si="29"/>
        <v>2</v>
      </c>
      <c r="L109" s="385">
        <f t="shared" si="30"/>
        <v>7</v>
      </c>
      <c r="M109" s="387">
        <f t="shared" si="25"/>
        <v>1.5833333333333335</v>
      </c>
      <c r="N109" s="387">
        <f t="shared" si="31"/>
        <v>1.5833333333333335</v>
      </c>
      <c r="O109" s="388">
        <f t="shared" si="32"/>
        <v>2.5833333333333335</v>
      </c>
      <c r="P109" s="388">
        <f t="shared" si="33"/>
        <v>2.5833333333333335</v>
      </c>
      <c r="Q109" s="394">
        <f t="shared" si="34"/>
        <v>14063.800000000001</v>
      </c>
      <c r="R109" s="382">
        <f t="shared" si="35"/>
        <v>22946.2</v>
      </c>
      <c r="S109" s="415">
        <f t="shared" si="36"/>
        <v>8882.4</v>
      </c>
      <c r="T109" s="396">
        <f t="shared" si="26"/>
        <v>30348.199999999997</v>
      </c>
      <c r="U109" s="397"/>
    </row>
    <row r="110" spans="1:21" s="389" customFormat="1" ht="16.5">
      <c r="A110" s="381">
        <v>76</v>
      </c>
      <c r="B110" s="381" t="s">
        <v>256</v>
      </c>
      <c r="C110" s="381">
        <v>1</v>
      </c>
      <c r="D110" s="382">
        <f>38200+6212</f>
        <v>44412</v>
      </c>
      <c r="E110" s="381">
        <v>5</v>
      </c>
      <c r="F110" s="381">
        <v>104</v>
      </c>
      <c r="G110" s="381">
        <v>6</v>
      </c>
      <c r="H110" s="393">
        <v>42156</v>
      </c>
      <c r="I110" s="383">
        <f t="shared" si="24"/>
        <v>1</v>
      </c>
      <c r="J110" s="414">
        <f t="shared" si="28"/>
        <v>7</v>
      </c>
      <c r="K110" s="385">
        <f t="shared" si="29"/>
        <v>2</v>
      </c>
      <c r="L110" s="385">
        <f t="shared" si="30"/>
        <v>7</v>
      </c>
      <c r="M110" s="387">
        <f t="shared" si="25"/>
        <v>1.5833333333333335</v>
      </c>
      <c r="N110" s="387">
        <f t="shared" si="31"/>
        <v>1.5833333333333335</v>
      </c>
      <c r="O110" s="388">
        <f t="shared" si="32"/>
        <v>2.5833333333333335</v>
      </c>
      <c r="P110" s="388">
        <f t="shared" si="33"/>
        <v>2.5833333333333335</v>
      </c>
      <c r="Q110" s="394">
        <f t="shared" si="34"/>
        <v>14063.800000000001</v>
      </c>
      <c r="R110" s="382">
        <f t="shared" si="35"/>
        <v>22946.2</v>
      </c>
      <c r="S110" s="415">
        <f t="shared" si="36"/>
        <v>8882.4</v>
      </c>
      <c r="T110" s="396">
        <f t="shared" si="26"/>
        <v>30348.199999999997</v>
      </c>
      <c r="U110" s="397"/>
    </row>
    <row r="111" spans="1:21" s="389" customFormat="1" ht="16.5">
      <c r="A111" s="381">
        <v>77</v>
      </c>
      <c r="B111" s="381" t="s">
        <v>271</v>
      </c>
      <c r="C111" s="381">
        <v>1</v>
      </c>
      <c r="D111" s="382">
        <v>28000</v>
      </c>
      <c r="E111" s="381">
        <v>3</v>
      </c>
      <c r="F111" s="381">
        <v>104</v>
      </c>
      <c r="G111" s="381">
        <v>5</v>
      </c>
      <c r="H111" s="393">
        <v>42125</v>
      </c>
      <c r="I111" s="383">
        <f t="shared" si="24"/>
        <v>1</v>
      </c>
      <c r="J111" s="414">
        <f t="shared" si="28"/>
        <v>8</v>
      </c>
      <c r="K111" s="385">
        <f t="shared" si="29"/>
        <v>2</v>
      </c>
      <c r="L111" s="385">
        <f t="shared" si="30"/>
        <v>8</v>
      </c>
      <c r="M111" s="387">
        <f t="shared" si="25"/>
        <v>1.6666666666666665</v>
      </c>
      <c r="N111" s="387">
        <f t="shared" si="31"/>
        <v>1.6666666666666665</v>
      </c>
      <c r="O111" s="388">
        <f t="shared" si="32"/>
        <v>2.6666666666666665</v>
      </c>
      <c r="P111" s="388">
        <f t="shared" si="33"/>
        <v>2.6666666666666665</v>
      </c>
      <c r="Q111" s="394">
        <f t="shared" si="34"/>
        <v>15555.555555555555</v>
      </c>
      <c r="R111" s="382">
        <f t="shared" si="35"/>
        <v>24888.88888888889</v>
      </c>
      <c r="S111" s="415">
        <f t="shared" si="36"/>
        <v>9333.333333333336</v>
      </c>
      <c r="T111" s="396">
        <f t="shared" si="26"/>
        <v>12444.444444444445</v>
      </c>
      <c r="U111" s="397"/>
    </row>
    <row r="112" spans="1:21" s="389" customFormat="1" ht="16.5">
      <c r="A112" s="381">
        <v>78</v>
      </c>
      <c r="B112" s="381" t="s">
        <v>271</v>
      </c>
      <c r="C112" s="381">
        <v>1</v>
      </c>
      <c r="D112" s="382">
        <v>28000</v>
      </c>
      <c r="E112" s="381">
        <v>3</v>
      </c>
      <c r="F112" s="381">
        <v>104</v>
      </c>
      <c r="G112" s="381">
        <v>5</v>
      </c>
      <c r="H112" s="393">
        <v>42125</v>
      </c>
      <c r="I112" s="383">
        <f t="shared" si="24"/>
        <v>1</v>
      </c>
      <c r="J112" s="414">
        <f t="shared" si="28"/>
        <v>8</v>
      </c>
      <c r="K112" s="385">
        <f t="shared" si="29"/>
        <v>2</v>
      </c>
      <c r="L112" s="385">
        <f t="shared" si="30"/>
        <v>8</v>
      </c>
      <c r="M112" s="387">
        <f t="shared" si="25"/>
        <v>1.6666666666666665</v>
      </c>
      <c r="N112" s="387">
        <f t="shared" si="31"/>
        <v>1.6666666666666665</v>
      </c>
      <c r="O112" s="388">
        <f t="shared" si="32"/>
        <v>2.6666666666666665</v>
      </c>
      <c r="P112" s="388">
        <f t="shared" si="33"/>
        <v>2.6666666666666665</v>
      </c>
      <c r="Q112" s="394">
        <f t="shared" si="34"/>
        <v>15555.555555555555</v>
      </c>
      <c r="R112" s="382">
        <f t="shared" si="35"/>
        <v>24888.88888888889</v>
      </c>
      <c r="S112" s="415">
        <f t="shared" si="36"/>
        <v>9333.333333333336</v>
      </c>
      <c r="T112" s="396">
        <f t="shared" si="26"/>
        <v>12444.444444444445</v>
      </c>
      <c r="U112" s="397"/>
    </row>
    <row r="113" spans="1:21" s="389" customFormat="1" ht="16.5">
      <c r="A113" s="381">
        <v>79</v>
      </c>
      <c r="B113" s="381" t="s">
        <v>271</v>
      </c>
      <c r="C113" s="381">
        <v>1</v>
      </c>
      <c r="D113" s="382">
        <v>28000</v>
      </c>
      <c r="E113" s="381">
        <v>3</v>
      </c>
      <c r="F113" s="381">
        <v>104</v>
      </c>
      <c r="G113" s="381">
        <v>5</v>
      </c>
      <c r="H113" s="393">
        <v>42125</v>
      </c>
      <c r="I113" s="383">
        <f t="shared" si="24"/>
        <v>1</v>
      </c>
      <c r="J113" s="414">
        <f>$J$2-G113+1</f>
        <v>8</v>
      </c>
      <c r="K113" s="385">
        <f t="shared" si="29"/>
        <v>2</v>
      </c>
      <c r="L113" s="385">
        <f t="shared" si="30"/>
        <v>8</v>
      </c>
      <c r="M113" s="387">
        <f t="shared" si="25"/>
        <v>1.6666666666666665</v>
      </c>
      <c r="N113" s="387">
        <f t="shared" si="31"/>
        <v>1.6666666666666665</v>
      </c>
      <c r="O113" s="388">
        <f t="shared" si="32"/>
        <v>2.6666666666666665</v>
      </c>
      <c r="P113" s="388">
        <f t="shared" si="33"/>
        <v>2.6666666666666665</v>
      </c>
      <c r="Q113" s="394">
        <f t="shared" si="34"/>
        <v>15555.555555555555</v>
      </c>
      <c r="R113" s="382">
        <f t="shared" si="35"/>
        <v>24888.88888888889</v>
      </c>
      <c r="S113" s="415">
        <f t="shared" si="36"/>
        <v>9333.333333333336</v>
      </c>
      <c r="T113" s="396">
        <f t="shared" si="26"/>
        <v>12444.444444444445</v>
      </c>
      <c r="U113" s="397"/>
    </row>
    <row r="114" spans="1:85" s="389" customFormat="1" ht="16.5">
      <c r="A114" s="424">
        <v>80</v>
      </c>
      <c r="B114" s="413" t="s">
        <v>256</v>
      </c>
      <c r="C114" s="413">
        <v>1</v>
      </c>
      <c r="D114" s="416">
        <v>30445</v>
      </c>
      <c r="E114" s="413">
        <v>9</v>
      </c>
      <c r="F114" s="413">
        <v>105</v>
      </c>
      <c r="G114" s="413">
        <v>5</v>
      </c>
      <c r="H114" s="411">
        <v>42491</v>
      </c>
      <c r="I114" s="417">
        <f t="shared" si="24"/>
        <v>0</v>
      </c>
      <c r="J114" s="418">
        <f aca="true" t="shared" si="37" ref="J114:J126">$J$2-G114+1</f>
        <v>8</v>
      </c>
      <c r="K114" s="419">
        <f t="shared" si="29"/>
        <v>1</v>
      </c>
      <c r="L114" s="419">
        <f t="shared" si="30"/>
        <v>8</v>
      </c>
      <c r="M114" s="420">
        <f>I114+J114/12</f>
        <v>0.6666666666666666</v>
      </c>
      <c r="N114" s="420">
        <f t="shared" si="31"/>
        <v>0.6666666666666666</v>
      </c>
      <c r="O114" s="421">
        <f t="shared" si="32"/>
        <v>1.6666666666666665</v>
      </c>
      <c r="P114" s="421">
        <f t="shared" si="33"/>
        <v>1.6666666666666665</v>
      </c>
      <c r="Q114" s="422">
        <f t="shared" si="34"/>
        <v>2255.185185185185</v>
      </c>
      <c r="R114" s="416">
        <f t="shared" si="35"/>
        <v>5637.962962962963</v>
      </c>
      <c r="S114" s="425">
        <f t="shared" si="36"/>
        <v>3382.7777777777774</v>
      </c>
      <c r="T114" s="425">
        <f t="shared" si="26"/>
        <v>28189.814814814814</v>
      </c>
      <c r="U114" s="425"/>
      <c r="V114" s="425"/>
      <c r="W114" s="425"/>
      <c r="X114" s="425"/>
      <c r="Y114" s="425"/>
      <c r="Z114" s="425"/>
      <c r="AA114" s="425"/>
      <c r="AB114" s="425"/>
      <c r="AC114" s="425"/>
      <c r="AD114" s="425"/>
      <c r="AE114" s="425"/>
      <c r="AF114" s="425"/>
      <c r="AG114" s="425"/>
      <c r="AH114" s="425"/>
      <c r="AI114" s="426"/>
      <c r="AJ114" s="426"/>
      <c r="AK114" s="426"/>
      <c r="AL114" s="426"/>
      <c r="AM114" s="426"/>
      <c r="AN114" s="426"/>
      <c r="AO114" s="426"/>
      <c r="AP114" s="426"/>
      <c r="AQ114" s="426"/>
      <c r="AR114" s="426"/>
      <c r="AS114" s="426"/>
      <c r="AT114" s="426"/>
      <c r="AU114" s="426"/>
      <c r="AV114" s="426"/>
      <c r="AW114" s="426"/>
      <c r="AX114" s="426"/>
      <c r="AY114" s="426"/>
      <c r="AZ114" s="426"/>
      <c r="BA114" s="426"/>
      <c r="BB114" s="426"/>
      <c r="BC114" s="426"/>
      <c r="BD114" s="426"/>
      <c r="BE114" s="426"/>
      <c r="BF114" s="426"/>
      <c r="BG114" s="426"/>
      <c r="BH114" s="426"/>
      <c r="BI114" s="426"/>
      <c r="BJ114" s="426"/>
      <c r="BK114" s="426"/>
      <c r="BL114" s="426"/>
      <c r="BM114" s="426"/>
      <c r="BN114" s="426"/>
      <c r="BO114" s="426"/>
      <c r="BP114" s="426"/>
      <c r="BQ114" s="426"/>
      <c r="BR114" s="426"/>
      <c r="BS114" s="426"/>
      <c r="BT114" s="426"/>
      <c r="BU114" s="426"/>
      <c r="BV114" s="426"/>
      <c r="BW114" s="426"/>
      <c r="BX114" s="426"/>
      <c r="BY114" s="426"/>
      <c r="BZ114" s="426"/>
      <c r="CA114" s="426"/>
      <c r="CB114" s="426"/>
      <c r="CC114" s="426"/>
      <c r="CD114" s="426"/>
      <c r="CE114" s="426"/>
      <c r="CF114" s="426"/>
      <c r="CG114" s="426"/>
    </row>
    <row r="115" spans="1:85" s="389" customFormat="1" ht="16.5">
      <c r="A115" s="424">
        <v>81</v>
      </c>
      <c r="B115" s="413" t="s">
        <v>256</v>
      </c>
      <c r="C115" s="413">
        <v>1</v>
      </c>
      <c r="D115" s="416">
        <v>35041</v>
      </c>
      <c r="E115" s="413">
        <v>9</v>
      </c>
      <c r="F115" s="413">
        <v>105</v>
      </c>
      <c r="G115" s="413">
        <v>5</v>
      </c>
      <c r="H115" s="411">
        <v>42491</v>
      </c>
      <c r="I115" s="417">
        <f t="shared" si="24"/>
        <v>0</v>
      </c>
      <c r="J115" s="418">
        <f t="shared" si="37"/>
        <v>8</v>
      </c>
      <c r="K115" s="419">
        <f t="shared" si="29"/>
        <v>1</v>
      </c>
      <c r="L115" s="419">
        <f t="shared" si="30"/>
        <v>8</v>
      </c>
      <c r="M115" s="420">
        <f t="shared" si="25"/>
        <v>0.6666666666666666</v>
      </c>
      <c r="N115" s="420">
        <f t="shared" si="31"/>
        <v>0.6666666666666666</v>
      </c>
      <c r="O115" s="421">
        <f t="shared" si="32"/>
        <v>1.6666666666666665</v>
      </c>
      <c r="P115" s="421">
        <f t="shared" si="33"/>
        <v>1.6666666666666665</v>
      </c>
      <c r="Q115" s="422">
        <f>(D115/E115)*N115</f>
        <v>2595.6296296296296</v>
      </c>
      <c r="R115" s="416">
        <f t="shared" si="35"/>
        <v>6489.074074074073</v>
      </c>
      <c r="S115" s="425">
        <f t="shared" si="36"/>
        <v>3893.4444444444434</v>
      </c>
      <c r="T115" s="425">
        <f t="shared" si="26"/>
        <v>32445.370370370372</v>
      </c>
      <c r="U115" s="425"/>
      <c r="V115" s="425"/>
      <c r="W115" s="425"/>
      <c r="X115" s="425"/>
      <c r="Y115" s="425"/>
      <c r="Z115" s="425"/>
      <c r="AA115" s="425"/>
      <c r="AB115" s="425"/>
      <c r="AC115" s="425"/>
      <c r="AD115" s="425"/>
      <c r="AE115" s="425"/>
      <c r="AF115" s="425"/>
      <c r="AG115" s="425"/>
      <c r="AH115" s="425"/>
      <c r="AI115" s="426"/>
      <c r="AJ115" s="426"/>
      <c r="AK115" s="426"/>
      <c r="AL115" s="426"/>
      <c r="AM115" s="426"/>
      <c r="AN115" s="426"/>
      <c r="AO115" s="426"/>
      <c r="AP115" s="426"/>
      <c r="AQ115" s="426"/>
      <c r="AR115" s="426"/>
      <c r="AS115" s="426"/>
      <c r="AT115" s="426"/>
      <c r="AU115" s="426"/>
      <c r="AV115" s="426"/>
      <c r="AW115" s="426"/>
      <c r="AX115" s="426"/>
      <c r="AY115" s="426"/>
      <c r="AZ115" s="426"/>
      <c r="BA115" s="426"/>
      <c r="BB115" s="426"/>
      <c r="BC115" s="426"/>
      <c r="BD115" s="426"/>
      <c r="BE115" s="426"/>
      <c r="BF115" s="426"/>
      <c r="BG115" s="426"/>
      <c r="BH115" s="426"/>
      <c r="BI115" s="426"/>
      <c r="BJ115" s="426"/>
      <c r="BK115" s="426"/>
      <c r="BL115" s="426"/>
      <c r="BM115" s="426"/>
      <c r="BN115" s="426"/>
      <c r="BO115" s="426"/>
      <c r="BP115" s="426"/>
      <c r="BQ115" s="426"/>
      <c r="BR115" s="426"/>
      <c r="BS115" s="426"/>
      <c r="BT115" s="426"/>
      <c r="BU115" s="426"/>
      <c r="BV115" s="426"/>
      <c r="BW115" s="426"/>
      <c r="BX115" s="426"/>
      <c r="BY115" s="426"/>
      <c r="BZ115" s="426"/>
      <c r="CA115" s="426"/>
      <c r="CB115" s="426"/>
      <c r="CC115" s="426"/>
      <c r="CD115" s="426"/>
      <c r="CE115" s="426"/>
      <c r="CF115" s="426"/>
      <c r="CG115" s="426"/>
    </row>
    <row r="116" spans="1:85" s="389" customFormat="1" ht="16.5">
      <c r="A116" s="424">
        <v>82</v>
      </c>
      <c r="B116" s="413" t="s">
        <v>256</v>
      </c>
      <c r="C116" s="413">
        <v>1</v>
      </c>
      <c r="D116" s="416">
        <v>41074</v>
      </c>
      <c r="E116" s="413">
        <v>9</v>
      </c>
      <c r="F116" s="413">
        <v>105</v>
      </c>
      <c r="G116" s="413">
        <v>5</v>
      </c>
      <c r="H116" s="411">
        <v>42491</v>
      </c>
      <c r="I116" s="417">
        <f t="shared" si="24"/>
        <v>0</v>
      </c>
      <c r="J116" s="418">
        <f t="shared" si="37"/>
        <v>8</v>
      </c>
      <c r="K116" s="419">
        <f t="shared" si="29"/>
        <v>1</v>
      </c>
      <c r="L116" s="419">
        <f t="shared" si="30"/>
        <v>8</v>
      </c>
      <c r="M116" s="420">
        <f t="shared" si="25"/>
        <v>0.6666666666666666</v>
      </c>
      <c r="N116" s="420">
        <f t="shared" si="31"/>
        <v>0.6666666666666666</v>
      </c>
      <c r="O116" s="421">
        <f t="shared" si="32"/>
        <v>1.6666666666666665</v>
      </c>
      <c r="P116" s="421">
        <f t="shared" si="33"/>
        <v>1.6666666666666665</v>
      </c>
      <c r="Q116" s="422">
        <f t="shared" si="34"/>
        <v>3042.5185185185182</v>
      </c>
      <c r="R116" s="416">
        <f t="shared" si="35"/>
        <v>7606.296296296295</v>
      </c>
      <c r="S116" s="425">
        <f t="shared" si="36"/>
        <v>4563.7777777777765</v>
      </c>
      <c r="T116" s="425">
        <f t="shared" si="26"/>
        <v>38031.48148148148</v>
      </c>
      <c r="U116" s="425"/>
      <c r="V116" s="425"/>
      <c r="W116" s="425"/>
      <c r="X116" s="425"/>
      <c r="Y116" s="425"/>
      <c r="Z116" s="425"/>
      <c r="AA116" s="425"/>
      <c r="AB116" s="425"/>
      <c r="AC116" s="425"/>
      <c r="AD116" s="425"/>
      <c r="AE116" s="425"/>
      <c r="AF116" s="425"/>
      <c r="AG116" s="425"/>
      <c r="AH116" s="425"/>
      <c r="AI116" s="426"/>
      <c r="AJ116" s="426"/>
      <c r="AK116" s="426"/>
      <c r="AL116" s="426"/>
      <c r="AM116" s="426"/>
      <c r="AN116" s="426"/>
      <c r="AO116" s="426"/>
      <c r="AP116" s="426"/>
      <c r="AQ116" s="426"/>
      <c r="AR116" s="426"/>
      <c r="AS116" s="426"/>
      <c r="AT116" s="426"/>
      <c r="AU116" s="426"/>
      <c r="AV116" s="426"/>
      <c r="AW116" s="426"/>
      <c r="AX116" s="426"/>
      <c r="AY116" s="426"/>
      <c r="AZ116" s="426"/>
      <c r="BA116" s="426"/>
      <c r="BB116" s="426"/>
      <c r="BC116" s="426"/>
      <c r="BD116" s="426"/>
      <c r="BE116" s="426"/>
      <c r="BF116" s="426"/>
      <c r="BG116" s="426"/>
      <c r="BH116" s="426"/>
      <c r="BI116" s="426"/>
      <c r="BJ116" s="426"/>
      <c r="BK116" s="426"/>
      <c r="BL116" s="426"/>
      <c r="BM116" s="426"/>
      <c r="BN116" s="426"/>
      <c r="BO116" s="426"/>
      <c r="BP116" s="426"/>
      <c r="BQ116" s="426"/>
      <c r="BR116" s="426"/>
      <c r="BS116" s="426"/>
      <c r="BT116" s="426"/>
      <c r="BU116" s="426"/>
      <c r="BV116" s="426"/>
      <c r="BW116" s="426"/>
      <c r="BX116" s="426"/>
      <c r="BY116" s="426"/>
      <c r="BZ116" s="426"/>
      <c r="CA116" s="426"/>
      <c r="CB116" s="426"/>
      <c r="CC116" s="426"/>
      <c r="CD116" s="426"/>
      <c r="CE116" s="426"/>
      <c r="CF116" s="426"/>
      <c r="CG116" s="426"/>
    </row>
    <row r="117" spans="1:85" s="389" customFormat="1" ht="16.5">
      <c r="A117" s="424">
        <v>83</v>
      </c>
      <c r="B117" s="413" t="s">
        <v>256</v>
      </c>
      <c r="C117" s="413">
        <v>1</v>
      </c>
      <c r="D117" s="416">
        <v>41074</v>
      </c>
      <c r="E117" s="413">
        <v>9</v>
      </c>
      <c r="F117" s="413">
        <v>105</v>
      </c>
      <c r="G117" s="413">
        <v>5</v>
      </c>
      <c r="H117" s="411">
        <v>42491</v>
      </c>
      <c r="I117" s="417">
        <f t="shared" si="24"/>
        <v>0</v>
      </c>
      <c r="J117" s="418">
        <f t="shared" si="37"/>
        <v>8</v>
      </c>
      <c r="K117" s="419">
        <f t="shared" si="29"/>
        <v>1</v>
      </c>
      <c r="L117" s="419">
        <f t="shared" si="30"/>
        <v>8</v>
      </c>
      <c r="M117" s="420">
        <f>I117+J117/12</f>
        <v>0.6666666666666666</v>
      </c>
      <c r="N117" s="420">
        <f t="shared" si="31"/>
        <v>0.6666666666666666</v>
      </c>
      <c r="O117" s="421">
        <f t="shared" si="32"/>
        <v>1.6666666666666665</v>
      </c>
      <c r="P117" s="421">
        <f t="shared" si="33"/>
        <v>1.6666666666666665</v>
      </c>
      <c r="Q117" s="422">
        <f t="shared" si="34"/>
        <v>3042.5185185185182</v>
      </c>
      <c r="R117" s="416">
        <f t="shared" si="35"/>
        <v>7606.296296296295</v>
      </c>
      <c r="S117" s="425">
        <f t="shared" si="36"/>
        <v>4563.7777777777765</v>
      </c>
      <c r="T117" s="425">
        <f t="shared" si="26"/>
        <v>38031.48148148148</v>
      </c>
      <c r="U117" s="425"/>
      <c r="V117" s="425"/>
      <c r="W117" s="425"/>
      <c r="X117" s="425"/>
      <c r="Y117" s="425"/>
      <c r="Z117" s="425"/>
      <c r="AA117" s="425"/>
      <c r="AB117" s="425"/>
      <c r="AC117" s="425"/>
      <c r="AD117" s="425"/>
      <c r="AE117" s="425"/>
      <c r="AF117" s="425"/>
      <c r="AG117" s="425"/>
      <c r="AH117" s="425"/>
      <c r="AI117" s="426"/>
      <c r="AJ117" s="426"/>
      <c r="AK117" s="426"/>
      <c r="AL117" s="426"/>
      <c r="AM117" s="426"/>
      <c r="AN117" s="426"/>
      <c r="AO117" s="426"/>
      <c r="AP117" s="426"/>
      <c r="AQ117" s="426"/>
      <c r="AR117" s="426"/>
      <c r="AS117" s="426"/>
      <c r="AT117" s="426"/>
      <c r="AU117" s="426"/>
      <c r="AV117" s="426"/>
      <c r="AW117" s="426"/>
      <c r="AX117" s="426"/>
      <c r="AY117" s="426"/>
      <c r="AZ117" s="426"/>
      <c r="BA117" s="426"/>
      <c r="BB117" s="426"/>
      <c r="BC117" s="426"/>
      <c r="BD117" s="426"/>
      <c r="BE117" s="426"/>
      <c r="BF117" s="426"/>
      <c r="BG117" s="426"/>
      <c r="BH117" s="426"/>
      <c r="BI117" s="426"/>
      <c r="BJ117" s="426"/>
      <c r="BK117" s="426"/>
      <c r="BL117" s="426"/>
      <c r="BM117" s="426"/>
      <c r="BN117" s="426"/>
      <c r="BO117" s="426"/>
      <c r="BP117" s="426"/>
      <c r="BQ117" s="426"/>
      <c r="BR117" s="426"/>
      <c r="BS117" s="426"/>
      <c r="BT117" s="426"/>
      <c r="BU117" s="426"/>
      <c r="BV117" s="426"/>
      <c r="BW117" s="426"/>
      <c r="BX117" s="426"/>
      <c r="BY117" s="426"/>
      <c r="BZ117" s="426"/>
      <c r="CA117" s="426"/>
      <c r="CB117" s="426"/>
      <c r="CC117" s="426"/>
      <c r="CD117" s="426"/>
      <c r="CE117" s="426"/>
      <c r="CF117" s="426"/>
      <c r="CG117" s="426"/>
    </row>
    <row r="118" spans="1:85" s="389" customFormat="1" ht="16.5">
      <c r="A118" s="424">
        <v>84</v>
      </c>
      <c r="B118" s="413" t="s">
        <v>256</v>
      </c>
      <c r="C118" s="413">
        <v>1</v>
      </c>
      <c r="D118" s="416">
        <v>41074</v>
      </c>
      <c r="E118" s="413">
        <v>9</v>
      </c>
      <c r="F118" s="413">
        <v>105</v>
      </c>
      <c r="G118" s="413">
        <v>5</v>
      </c>
      <c r="H118" s="411">
        <v>42491</v>
      </c>
      <c r="I118" s="417">
        <f t="shared" si="24"/>
        <v>0</v>
      </c>
      <c r="J118" s="418">
        <f t="shared" si="37"/>
        <v>8</v>
      </c>
      <c r="K118" s="419">
        <f t="shared" si="29"/>
        <v>1</v>
      </c>
      <c r="L118" s="419">
        <f t="shared" si="30"/>
        <v>8</v>
      </c>
      <c r="M118" s="420">
        <f t="shared" si="25"/>
        <v>0.6666666666666666</v>
      </c>
      <c r="N118" s="420">
        <f t="shared" si="31"/>
        <v>0.6666666666666666</v>
      </c>
      <c r="O118" s="421">
        <f t="shared" si="32"/>
        <v>1.6666666666666665</v>
      </c>
      <c r="P118" s="421">
        <f t="shared" si="33"/>
        <v>1.6666666666666665</v>
      </c>
      <c r="Q118" s="422">
        <f t="shared" si="34"/>
        <v>3042.5185185185182</v>
      </c>
      <c r="R118" s="416">
        <f t="shared" si="35"/>
        <v>7606.296296296295</v>
      </c>
      <c r="S118" s="425">
        <f t="shared" si="36"/>
        <v>4563.7777777777765</v>
      </c>
      <c r="T118" s="425">
        <f t="shared" si="26"/>
        <v>38031.48148148148</v>
      </c>
      <c r="U118" s="425"/>
      <c r="V118" s="425"/>
      <c r="W118" s="425"/>
      <c r="X118" s="425"/>
      <c r="Y118" s="425"/>
      <c r="Z118" s="425"/>
      <c r="AA118" s="425"/>
      <c r="AB118" s="425"/>
      <c r="AC118" s="425"/>
      <c r="AD118" s="425"/>
      <c r="AE118" s="425"/>
      <c r="AF118" s="425"/>
      <c r="AG118" s="425"/>
      <c r="AH118" s="425"/>
      <c r="AI118" s="426"/>
      <c r="AJ118" s="426"/>
      <c r="AK118" s="426"/>
      <c r="AL118" s="426"/>
      <c r="AM118" s="426"/>
      <c r="AN118" s="426"/>
      <c r="AO118" s="426"/>
      <c r="AP118" s="426"/>
      <c r="AQ118" s="426"/>
      <c r="AR118" s="426"/>
      <c r="AS118" s="426"/>
      <c r="AT118" s="426"/>
      <c r="AU118" s="426"/>
      <c r="AV118" s="426"/>
      <c r="AW118" s="426"/>
      <c r="AX118" s="426"/>
      <c r="AY118" s="426"/>
      <c r="AZ118" s="426"/>
      <c r="BA118" s="426"/>
      <c r="BB118" s="426"/>
      <c r="BC118" s="426"/>
      <c r="BD118" s="426"/>
      <c r="BE118" s="426"/>
      <c r="BF118" s="426"/>
      <c r="BG118" s="426"/>
      <c r="BH118" s="426"/>
      <c r="BI118" s="426"/>
      <c r="BJ118" s="426"/>
      <c r="BK118" s="426"/>
      <c r="BL118" s="426"/>
      <c r="BM118" s="426"/>
      <c r="BN118" s="426"/>
      <c r="BO118" s="426"/>
      <c r="BP118" s="426"/>
      <c r="BQ118" s="426"/>
      <c r="BR118" s="426"/>
      <c r="BS118" s="426"/>
      <c r="BT118" s="426"/>
      <c r="BU118" s="426"/>
      <c r="BV118" s="426"/>
      <c r="BW118" s="426"/>
      <c r="BX118" s="426"/>
      <c r="BY118" s="426"/>
      <c r="BZ118" s="426"/>
      <c r="CA118" s="426"/>
      <c r="CB118" s="426"/>
      <c r="CC118" s="426"/>
      <c r="CD118" s="426"/>
      <c r="CE118" s="426"/>
      <c r="CF118" s="426"/>
      <c r="CG118" s="426"/>
    </row>
    <row r="119" spans="1:85" s="389" customFormat="1" ht="16.5">
      <c r="A119" s="424">
        <v>85</v>
      </c>
      <c r="B119" s="413" t="s">
        <v>256</v>
      </c>
      <c r="C119" s="413">
        <v>1</v>
      </c>
      <c r="D119" s="416">
        <v>37783</v>
      </c>
      <c r="E119" s="413">
        <v>9</v>
      </c>
      <c r="F119" s="413">
        <v>105</v>
      </c>
      <c r="G119" s="413">
        <v>5</v>
      </c>
      <c r="H119" s="411">
        <v>42491</v>
      </c>
      <c r="I119" s="417">
        <f t="shared" si="24"/>
        <v>0</v>
      </c>
      <c r="J119" s="418">
        <f t="shared" si="37"/>
        <v>8</v>
      </c>
      <c r="K119" s="419">
        <f t="shared" si="29"/>
        <v>1</v>
      </c>
      <c r="L119" s="419">
        <f t="shared" si="30"/>
        <v>8</v>
      </c>
      <c r="M119" s="420">
        <f t="shared" si="25"/>
        <v>0.6666666666666666</v>
      </c>
      <c r="N119" s="420">
        <f t="shared" si="31"/>
        <v>0.6666666666666666</v>
      </c>
      <c r="O119" s="421">
        <f t="shared" si="32"/>
        <v>1.6666666666666665</v>
      </c>
      <c r="P119" s="421">
        <f t="shared" si="33"/>
        <v>1.6666666666666665</v>
      </c>
      <c r="Q119" s="422">
        <f t="shared" si="34"/>
        <v>2798.740740740741</v>
      </c>
      <c r="R119" s="416">
        <f t="shared" si="35"/>
        <v>6996.851851851851</v>
      </c>
      <c r="S119" s="425">
        <f t="shared" si="36"/>
        <v>4198.11111111111</v>
      </c>
      <c r="T119" s="425">
        <f t="shared" si="26"/>
        <v>34984.259259259255</v>
      </c>
      <c r="U119" s="425"/>
      <c r="V119" s="425"/>
      <c r="W119" s="425"/>
      <c r="X119" s="425"/>
      <c r="Y119" s="425"/>
      <c r="Z119" s="425"/>
      <c r="AA119" s="425"/>
      <c r="AB119" s="425"/>
      <c r="AC119" s="425"/>
      <c r="AD119" s="425"/>
      <c r="AE119" s="425"/>
      <c r="AF119" s="425"/>
      <c r="AG119" s="425"/>
      <c r="AH119" s="425"/>
      <c r="AI119" s="426"/>
      <c r="AJ119" s="426"/>
      <c r="AK119" s="426"/>
      <c r="AL119" s="426"/>
      <c r="AM119" s="426"/>
      <c r="AN119" s="426"/>
      <c r="AO119" s="426"/>
      <c r="AP119" s="426"/>
      <c r="AQ119" s="426"/>
      <c r="AR119" s="426"/>
      <c r="AS119" s="426"/>
      <c r="AT119" s="426"/>
      <c r="AU119" s="426"/>
      <c r="AV119" s="426"/>
      <c r="AW119" s="426"/>
      <c r="AX119" s="426"/>
      <c r="AY119" s="426"/>
      <c r="AZ119" s="426"/>
      <c r="BA119" s="426"/>
      <c r="BB119" s="426"/>
      <c r="BC119" s="426"/>
      <c r="BD119" s="426"/>
      <c r="BE119" s="426"/>
      <c r="BF119" s="426"/>
      <c r="BG119" s="426"/>
      <c r="BH119" s="426"/>
      <c r="BI119" s="426"/>
      <c r="BJ119" s="426"/>
      <c r="BK119" s="426"/>
      <c r="BL119" s="426"/>
      <c r="BM119" s="426"/>
      <c r="BN119" s="426"/>
      <c r="BO119" s="426"/>
      <c r="BP119" s="426"/>
      <c r="BQ119" s="426"/>
      <c r="BR119" s="426"/>
      <c r="BS119" s="426"/>
      <c r="BT119" s="426"/>
      <c r="BU119" s="426"/>
      <c r="BV119" s="426"/>
      <c r="BW119" s="426"/>
      <c r="BX119" s="426"/>
      <c r="BY119" s="426"/>
      <c r="BZ119" s="426"/>
      <c r="CA119" s="426"/>
      <c r="CB119" s="426"/>
      <c r="CC119" s="426"/>
      <c r="CD119" s="426"/>
      <c r="CE119" s="426"/>
      <c r="CF119" s="426"/>
      <c r="CG119" s="426"/>
    </row>
    <row r="120" spans="1:85" s="389" customFormat="1" ht="16.5">
      <c r="A120" s="424">
        <v>86</v>
      </c>
      <c r="B120" s="413" t="s">
        <v>256</v>
      </c>
      <c r="C120" s="413">
        <v>1</v>
      </c>
      <c r="D120" s="416">
        <v>37783</v>
      </c>
      <c r="E120" s="413">
        <v>9</v>
      </c>
      <c r="F120" s="413">
        <v>105</v>
      </c>
      <c r="G120" s="413">
        <v>5</v>
      </c>
      <c r="H120" s="411">
        <v>42491</v>
      </c>
      <c r="I120" s="417">
        <f t="shared" si="24"/>
        <v>0</v>
      </c>
      <c r="J120" s="418">
        <f t="shared" si="37"/>
        <v>8</v>
      </c>
      <c r="K120" s="419">
        <f t="shared" si="29"/>
        <v>1</v>
      </c>
      <c r="L120" s="419">
        <f t="shared" si="30"/>
        <v>8</v>
      </c>
      <c r="M120" s="420">
        <f t="shared" si="25"/>
        <v>0.6666666666666666</v>
      </c>
      <c r="N120" s="420">
        <f t="shared" si="31"/>
        <v>0.6666666666666666</v>
      </c>
      <c r="O120" s="421">
        <f t="shared" si="32"/>
        <v>1.6666666666666665</v>
      </c>
      <c r="P120" s="421">
        <f t="shared" si="33"/>
        <v>1.6666666666666665</v>
      </c>
      <c r="Q120" s="422">
        <f t="shared" si="34"/>
        <v>2798.740740740741</v>
      </c>
      <c r="R120" s="416">
        <f t="shared" si="35"/>
        <v>6996.851851851851</v>
      </c>
      <c r="S120" s="425">
        <f t="shared" si="36"/>
        <v>4198.11111111111</v>
      </c>
      <c r="T120" s="425">
        <f t="shared" si="26"/>
        <v>34984.259259259255</v>
      </c>
      <c r="U120" s="425"/>
      <c r="V120" s="425"/>
      <c r="W120" s="425"/>
      <c r="X120" s="425"/>
      <c r="Y120" s="425"/>
      <c r="Z120" s="425"/>
      <c r="AA120" s="425"/>
      <c r="AB120" s="425"/>
      <c r="AC120" s="425"/>
      <c r="AD120" s="425"/>
      <c r="AE120" s="425"/>
      <c r="AF120" s="425"/>
      <c r="AG120" s="425"/>
      <c r="AH120" s="425"/>
      <c r="AI120" s="426"/>
      <c r="AJ120" s="426"/>
      <c r="AK120" s="426"/>
      <c r="AL120" s="426"/>
      <c r="AM120" s="426"/>
      <c r="AN120" s="426"/>
      <c r="AO120" s="426"/>
      <c r="AP120" s="426"/>
      <c r="AQ120" s="426"/>
      <c r="AR120" s="426"/>
      <c r="AS120" s="426"/>
      <c r="AT120" s="426"/>
      <c r="AU120" s="426"/>
      <c r="AV120" s="426"/>
      <c r="AW120" s="426"/>
      <c r="AX120" s="426"/>
      <c r="AY120" s="426"/>
      <c r="AZ120" s="426"/>
      <c r="BA120" s="426"/>
      <c r="BB120" s="426"/>
      <c r="BC120" s="426"/>
      <c r="BD120" s="426"/>
      <c r="BE120" s="426"/>
      <c r="BF120" s="426"/>
      <c r="BG120" s="426"/>
      <c r="BH120" s="426"/>
      <c r="BI120" s="426"/>
      <c r="BJ120" s="426"/>
      <c r="BK120" s="426"/>
      <c r="BL120" s="426"/>
      <c r="BM120" s="426"/>
      <c r="BN120" s="426"/>
      <c r="BO120" s="426"/>
      <c r="BP120" s="426"/>
      <c r="BQ120" s="426"/>
      <c r="BR120" s="426"/>
      <c r="BS120" s="426"/>
      <c r="BT120" s="426"/>
      <c r="BU120" s="426"/>
      <c r="BV120" s="426"/>
      <c r="BW120" s="426"/>
      <c r="BX120" s="426"/>
      <c r="BY120" s="426"/>
      <c r="BZ120" s="426"/>
      <c r="CA120" s="426"/>
      <c r="CB120" s="426"/>
      <c r="CC120" s="426"/>
      <c r="CD120" s="426"/>
      <c r="CE120" s="426"/>
      <c r="CF120" s="426"/>
      <c r="CG120" s="426"/>
    </row>
    <row r="121" spans="1:85" s="389" customFormat="1" ht="16.5">
      <c r="A121" s="424">
        <v>87</v>
      </c>
      <c r="B121" s="413" t="s">
        <v>695</v>
      </c>
      <c r="C121" s="413">
        <v>1</v>
      </c>
      <c r="D121" s="416">
        <v>311651</v>
      </c>
      <c r="E121" s="413">
        <v>9</v>
      </c>
      <c r="F121" s="413">
        <v>105</v>
      </c>
      <c r="G121" s="413">
        <v>5</v>
      </c>
      <c r="H121" s="411">
        <v>42491</v>
      </c>
      <c r="I121" s="417">
        <f t="shared" si="24"/>
        <v>0</v>
      </c>
      <c r="J121" s="418">
        <f t="shared" si="37"/>
        <v>8</v>
      </c>
      <c r="K121" s="419">
        <f t="shared" si="29"/>
        <v>1</v>
      </c>
      <c r="L121" s="419">
        <f t="shared" si="30"/>
        <v>8</v>
      </c>
      <c r="M121" s="420">
        <f t="shared" si="25"/>
        <v>0.6666666666666666</v>
      </c>
      <c r="N121" s="420">
        <f t="shared" si="31"/>
        <v>0.6666666666666666</v>
      </c>
      <c r="O121" s="421">
        <f t="shared" si="32"/>
        <v>1.6666666666666665</v>
      </c>
      <c r="P121" s="421">
        <f t="shared" si="33"/>
        <v>1.6666666666666665</v>
      </c>
      <c r="Q121" s="422">
        <f t="shared" si="34"/>
        <v>23085.25925925926</v>
      </c>
      <c r="R121" s="416">
        <f t="shared" si="35"/>
        <v>57713.148148148146</v>
      </c>
      <c r="S121" s="425">
        <f t="shared" si="36"/>
        <v>34627.88888888889</v>
      </c>
      <c r="T121" s="425">
        <f t="shared" si="26"/>
        <v>288565.74074074073</v>
      </c>
      <c r="U121" s="425"/>
      <c r="V121" s="425"/>
      <c r="W121" s="425"/>
      <c r="X121" s="425"/>
      <c r="Y121" s="425"/>
      <c r="Z121" s="425"/>
      <c r="AA121" s="425"/>
      <c r="AB121" s="425"/>
      <c r="AC121" s="425"/>
      <c r="AD121" s="425"/>
      <c r="AE121" s="425"/>
      <c r="AF121" s="425"/>
      <c r="AG121" s="425"/>
      <c r="AH121" s="425"/>
      <c r="AI121" s="426"/>
      <c r="AJ121" s="426"/>
      <c r="AK121" s="426"/>
      <c r="AL121" s="426"/>
      <c r="AM121" s="426"/>
      <c r="AN121" s="426"/>
      <c r="AO121" s="426"/>
      <c r="AP121" s="426"/>
      <c r="AQ121" s="426"/>
      <c r="AR121" s="426"/>
      <c r="AS121" s="426"/>
      <c r="AT121" s="426"/>
      <c r="AU121" s="426"/>
      <c r="AV121" s="426"/>
      <c r="AW121" s="426"/>
      <c r="AX121" s="426"/>
      <c r="AY121" s="426"/>
      <c r="AZ121" s="426"/>
      <c r="BA121" s="426"/>
      <c r="BB121" s="426"/>
      <c r="BC121" s="426"/>
      <c r="BD121" s="426"/>
      <c r="BE121" s="426"/>
      <c r="BF121" s="426"/>
      <c r="BG121" s="426"/>
      <c r="BH121" s="426"/>
      <c r="BI121" s="426"/>
      <c r="BJ121" s="426"/>
      <c r="BK121" s="426"/>
      <c r="BL121" s="426"/>
      <c r="BM121" s="426"/>
      <c r="BN121" s="426"/>
      <c r="BO121" s="426"/>
      <c r="BP121" s="426"/>
      <c r="BQ121" s="426"/>
      <c r="BR121" s="426"/>
      <c r="BS121" s="426"/>
      <c r="BT121" s="426"/>
      <c r="BU121" s="426"/>
      <c r="BV121" s="426"/>
      <c r="BW121" s="426"/>
      <c r="BX121" s="426"/>
      <c r="BY121" s="426"/>
      <c r="BZ121" s="426"/>
      <c r="CA121" s="426"/>
      <c r="CB121" s="426"/>
      <c r="CC121" s="426"/>
      <c r="CD121" s="426"/>
      <c r="CE121" s="426"/>
      <c r="CF121" s="426"/>
      <c r="CG121" s="426"/>
    </row>
    <row r="122" spans="1:85" s="389" customFormat="1" ht="16.5">
      <c r="A122" s="424">
        <v>88</v>
      </c>
      <c r="B122" s="413" t="s">
        <v>696</v>
      </c>
      <c r="C122" s="413">
        <v>1</v>
      </c>
      <c r="D122" s="416">
        <v>19900</v>
      </c>
      <c r="E122" s="413">
        <v>5</v>
      </c>
      <c r="F122" s="413">
        <v>105</v>
      </c>
      <c r="G122" s="413">
        <v>1</v>
      </c>
      <c r="H122" s="411">
        <v>42370</v>
      </c>
      <c r="I122" s="417">
        <f t="shared" si="24"/>
        <v>0</v>
      </c>
      <c r="J122" s="418">
        <f t="shared" si="37"/>
        <v>12</v>
      </c>
      <c r="K122" s="419">
        <f t="shared" si="29"/>
        <v>1</v>
      </c>
      <c r="L122" s="419">
        <f t="shared" si="30"/>
        <v>12</v>
      </c>
      <c r="M122" s="420">
        <f t="shared" si="25"/>
        <v>1</v>
      </c>
      <c r="N122" s="420">
        <f t="shared" si="31"/>
        <v>1</v>
      </c>
      <c r="O122" s="421">
        <f t="shared" si="32"/>
        <v>2</v>
      </c>
      <c r="P122" s="421">
        <f t="shared" si="33"/>
        <v>2</v>
      </c>
      <c r="Q122" s="422">
        <f t="shared" si="34"/>
        <v>3980</v>
      </c>
      <c r="R122" s="416">
        <f t="shared" si="35"/>
        <v>7960</v>
      </c>
      <c r="S122" s="425">
        <f t="shared" si="36"/>
        <v>3980</v>
      </c>
      <c r="T122" s="425">
        <f t="shared" si="26"/>
        <v>15920</v>
      </c>
      <c r="U122" s="425"/>
      <c r="V122" s="425"/>
      <c r="W122" s="425"/>
      <c r="X122" s="425"/>
      <c r="Y122" s="425"/>
      <c r="Z122" s="425"/>
      <c r="AA122" s="425"/>
      <c r="AB122" s="425"/>
      <c r="AC122" s="425"/>
      <c r="AD122" s="425"/>
      <c r="AE122" s="425"/>
      <c r="AF122" s="425"/>
      <c r="AG122" s="425"/>
      <c r="AH122" s="425"/>
      <c r="AI122" s="426"/>
      <c r="AJ122" s="426"/>
      <c r="AK122" s="426"/>
      <c r="AL122" s="426"/>
      <c r="AM122" s="426"/>
      <c r="AN122" s="426"/>
      <c r="AO122" s="426"/>
      <c r="AP122" s="426"/>
      <c r="AQ122" s="426"/>
      <c r="AR122" s="426"/>
      <c r="AS122" s="426"/>
      <c r="AT122" s="426"/>
      <c r="AU122" s="426"/>
      <c r="AV122" s="426"/>
      <c r="AW122" s="426"/>
      <c r="AX122" s="426"/>
      <c r="AY122" s="426"/>
      <c r="AZ122" s="426"/>
      <c r="BA122" s="426"/>
      <c r="BB122" s="426"/>
      <c r="BC122" s="426"/>
      <c r="BD122" s="426"/>
      <c r="BE122" s="426"/>
      <c r="BF122" s="426"/>
      <c r="BG122" s="426"/>
      <c r="BH122" s="426"/>
      <c r="BI122" s="426"/>
      <c r="BJ122" s="426"/>
      <c r="BK122" s="426"/>
      <c r="BL122" s="426"/>
      <c r="BM122" s="426"/>
      <c r="BN122" s="426"/>
      <c r="BO122" s="426"/>
      <c r="BP122" s="426"/>
      <c r="BQ122" s="426"/>
      <c r="BR122" s="426"/>
      <c r="BS122" s="426"/>
      <c r="BT122" s="426"/>
      <c r="BU122" s="426"/>
      <c r="BV122" s="426"/>
      <c r="BW122" s="426"/>
      <c r="BX122" s="426"/>
      <c r="BY122" s="426"/>
      <c r="BZ122" s="426"/>
      <c r="CA122" s="426"/>
      <c r="CB122" s="426"/>
      <c r="CC122" s="426"/>
      <c r="CD122" s="426"/>
      <c r="CE122" s="426"/>
      <c r="CF122" s="426"/>
      <c r="CG122" s="426"/>
    </row>
    <row r="123" spans="1:85" s="389" customFormat="1" ht="16.5">
      <c r="A123" s="424">
        <v>89</v>
      </c>
      <c r="B123" s="413" t="s">
        <v>696</v>
      </c>
      <c r="C123" s="413">
        <v>1</v>
      </c>
      <c r="D123" s="416">
        <v>19900</v>
      </c>
      <c r="E123" s="413">
        <v>5</v>
      </c>
      <c r="F123" s="413">
        <v>105</v>
      </c>
      <c r="G123" s="413">
        <v>1</v>
      </c>
      <c r="H123" s="411">
        <v>42370</v>
      </c>
      <c r="I123" s="417">
        <f t="shared" si="24"/>
        <v>0</v>
      </c>
      <c r="J123" s="418">
        <f t="shared" si="37"/>
        <v>12</v>
      </c>
      <c r="K123" s="419">
        <f t="shared" si="29"/>
        <v>1</v>
      </c>
      <c r="L123" s="419">
        <f t="shared" si="30"/>
        <v>12</v>
      </c>
      <c r="M123" s="420">
        <f t="shared" si="25"/>
        <v>1</v>
      </c>
      <c r="N123" s="420">
        <f t="shared" si="31"/>
        <v>1</v>
      </c>
      <c r="O123" s="421">
        <f t="shared" si="32"/>
        <v>2</v>
      </c>
      <c r="P123" s="421">
        <f t="shared" si="33"/>
        <v>2</v>
      </c>
      <c r="Q123" s="422">
        <f t="shared" si="34"/>
        <v>3980</v>
      </c>
      <c r="R123" s="416">
        <f t="shared" si="35"/>
        <v>7960</v>
      </c>
      <c r="S123" s="425">
        <f t="shared" si="36"/>
        <v>3980</v>
      </c>
      <c r="T123" s="425">
        <f t="shared" si="26"/>
        <v>15920</v>
      </c>
      <c r="U123" s="425"/>
      <c r="V123" s="425"/>
      <c r="W123" s="425"/>
      <c r="X123" s="425"/>
      <c r="Y123" s="425"/>
      <c r="Z123" s="425"/>
      <c r="AA123" s="425"/>
      <c r="AB123" s="425"/>
      <c r="AC123" s="425"/>
      <c r="AD123" s="425"/>
      <c r="AE123" s="425"/>
      <c r="AF123" s="425"/>
      <c r="AG123" s="425"/>
      <c r="AH123" s="425"/>
      <c r="AI123" s="426"/>
      <c r="AJ123" s="426"/>
      <c r="AK123" s="426"/>
      <c r="AL123" s="426"/>
      <c r="AM123" s="426"/>
      <c r="AN123" s="426"/>
      <c r="AO123" s="426"/>
      <c r="AP123" s="426"/>
      <c r="AQ123" s="426"/>
      <c r="AR123" s="426"/>
      <c r="AS123" s="426"/>
      <c r="AT123" s="426"/>
      <c r="AU123" s="426"/>
      <c r="AV123" s="426"/>
      <c r="AW123" s="426"/>
      <c r="AX123" s="426"/>
      <c r="AY123" s="426"/>
      <c r="AZ123" s="426"/>
      <c r="BA123" s="426"/>
      <c r="BB123" s="426"/>
      <c r="BC123" s="426"/>
      <c r="BD123" s="426"/>
      <c r="BE123" s="426"/>
      <c r="BF123" s="426"/>
      <c r="BG123" s="426"/>
      <c r="BH123" s="426"/>
      <c r="BI123" s="426"/>
      <c r="BJ123" s="426"/>
      <c r="BK123" s="426"/>
      <c r="BL123" s="426"/>
      <c r="BM123" s="426"/>
      <c r="BN123" s="426"/>
      <c r="BO123" s="426"/>
      <c r="BP123" s="426"/>
      <c r="BQ123" s="426"/>
      <c r="BR123" s="426"/>
      <c r="BS123" s="426"/>
      <c r="BT123" s="426"/>
      <c r="BU123" s="426"/>
      <c r="BV123" s="426"/>
      <c r="BW123" s="426"/>
      <c r="BX123" s="426"/>
      <c r="BY123" s="426"/>
      <c r="BZ123" s="426"/>
      <c r="CA123" s="426"/>
      <c r="CB123" s="426"/>
      <c r="CC123" s="426"/>
      <c r="CD123" s="426"/>
      <c r="CE123" s="426"/>
      <c r="CF123" s="426"/>
      <c r="CG123" s="426"/>
    </row>
    <row r="124" spans="1:85" s="389" customFormat="1" ht="16.5">
      <c r="A124" s="424">
        <v>90</v>
      </c>
      <c r="B124" s="413" t="s">
        <v>697</v>
      </c>
      <c r="C124" s="413">
        <v>1</v>
      </c>
      <c r="D124" s="416">
        <v>199920</v>
      </c>
      <c r="E124" s="413">
        <v>5</v>
      </c>
      <c r="F124" s="413">
        <v>105</v>
      </c>
      <c r="G124" s="413">
        <v>11</v>
      </c>
      <c r="H124" s="411">
        <v>42675</v>
      </c>
      <c r="I124" s="417">
        <f t="shared" si="24"/>
        <v>0</v>
      </c>
      <c r="J124" s="418">
        <f t="shared" si="37"/>
        <v>2</v>
      </c>
      <c r="K124" s="419">
        <f t="shared" si="29"/>
        <v>1</v>
      </c>
      <c r="L124" s="419">
        <f t="shared" si="30"/>
        <v>2</v>
      </c>
      <c r="M124" s="420">
        <f t="shared" si="25"/>
        <v>0.16666666666666666</v>
      </c>
      <c r="N124" s="420">
        <f t="shared" si="31"/>
        <v>0.16666666666666666</v>
      </c>
      <c r="O124" s="421">
        <f t="shared" si="32"/>
        <v>1.1666666666666667</v>
      </c>
      <c r="P124" s="421">
        <f t="shared" si="33"/>
        <v>1.1666666666666667</v>
      </c>
      <c r="Q124" s="422">
        <f t="shared" si="34"/>
        <v>6664</v>
      </c>
      <c r="R124" s="416">
        <f t="shared" si="35"/>
        <v>46648</v>
      </c>
      <c r="S124" s="425">
        <f t="shared" si="36"/>
        <v>39984</v>
      </c>
      <c r="T124" s="425">
        <f t="shared" si="26"/>
        <v>193256</v>
      </c>
      <c r="U124" s="425"/>
      <c r="V124" s="425"/>
      <c r="W124" s="425"/>
      <c r="X124" s="425"/>
      <c r="Y124" s="425"/>
      <c r="Z124" s="425"/>
      <c r="AA124" s="425"/>
      <c r="AB124" s="425"/>
      <c r="AC124" s="425"/>
      <c r="AD124" s="425"/>
      <c r="AE124" s="425"/>
      <c r="AF124" s="425"/>
      <c r="AG124" s="425"/>
      <c r="AH124" s="425"/>
      <c r="AI124" s="426"/>
      <c r="AJ124" s="426"/>
      <c r="AK124" s="426"/>
      <c r="AL124" s="426"/>
      <c r="AM124" s="426"/>
      <c r="AN124" s="426"/>
      <c r="AO124" s="426"/>
      <c r="AP124" s="426"/>
      <c r="AQ124" s="426"/>
      <c r="AR124" s="426"/>
      <c r="AS124" s="426"/>
      <c r="AT124" s="426"/>
      <c r="AU124" s="426"/>
      <c r="AV124" s="426"/>
      <c r="AW124" s="426"/>
      <c r="AX124" s="426"/>
      <c r="AY124" s="426"/>
      <c r="AZ124" s="426"/>
      <c r="BA124" s="426"/>
      <c r="BB124" s="426"/>
      <c r="BC124" s="426"/>
      <c r="BD124" s="426"/>
      <c r="BE124" s="426"/>
      <c r="BF124" s="426"/>
      <c r="BG124" s="426"/>
      <c r="BH124" s="426"/>
      <c r="BI124" s="426"/>
      <c r="BJ124" s="426"/>
      <c r="BK124" s="426"/>
      <c r="BL124" s="426"/>
      <c r="BM124" s="426"/>
      <c r="BN124" s="426"/>
      <c r="BO124" s="426"/>
      <c r="BP124" s="426"/>
      <c r="BQ124" s="426"/>
      <c r="BR124" s="426"/>
      <c r="BS124" s="426"/>
      <c r="BT124" s="426"/>
      <c r="BU124" s="426"/>
      <c r="BV124" s="426"/>
      <c r="BW124" s="426"/>
      <c r="BX124" s="426"/>
      <c r="BY124" s="426"/>
      <c r="BZ124" s="426"/>
      <c r="CA124" s="426"/>
      <c r="CB124" s="426"/>
      <c r="CC124" s="426"/>
      <c r="CD124" s="426"/>
      <c r="CE124" s="426"/>
      <c r="CF124" s="426"/>
      <c r="CG124" s="426"/>
    </row>
    <row r="125" spans="1:85" s="389" customFormat="1" ht="16.5">
      <c r="A125" s="424">
        <v>91</v>
      </c>
      <c r="B125" s="413" t="s">
        <v>698</v>
      </c>
      <c r="C125" s="413">
        <v>1</v>
      </c>
      <c r="D125" s="416">
        <v>78000</v>
      </c>
      <c r="E125" s="413">
        <v>5</v>
      </c>
      <c r="F125" s="413">
        <v>105</v>
      </c>
      <c r="G125" s="413">
        <v>11</v>
      </c>
      <c r="H125" s="411">
        <v>42675</v>
      </c>
      <c r="I125" s="417">
        <f t="shared" si="24"/>
        <v>0</v>
      </c>
      <c r="J125" s="418">
        <f t="shared" si="37"/>
        <v>2</v>
      </c>
      <c r="K125" s="419">
        <f t="shared" si="29"/>
        <v>1</v>
      </c>
      <c r="L125" s="419">
        <f t="shared" si="30"/>
        <v>2</v>
      </c>
      <c r="M125" s="420">
        <f t="shared" si="25"/>
        <v>0.16666666666666666</v>
      </c>
      <c r="N125" s="420">
        <f t="shared" si="31"/>
        <v>0.16666666666666666</v>
      </c>
      <c r="O125" s="421">
        <f t="shared" si="32"/>
        <v>1.1666666666666667</v>
      </c>
      <c r="P125" s="421">
        <f t="shared" si="33"/>
        <v>1.1666666666666667</v>
      </c>
      <c r="Q125" s="422">
        <f t="shared" si="34"/>
        <v>2600</v>
      </c>
      <c r="R125" s="416">
        <f t="shared" si="35"/>
        <v>18200</v>
      </c>
      <c r="S125" s="425">
        <f t="shared" si="36"/>
        <v>15600</v>
      </c>
      <c r="T125" s="425">
        <f t="shared" si="26"/>
        <v>75400</v>
      </c>
      <c r="U125" s="425"/>
      <c r="V125" s="425"/>
      <c r="W125" s="425"/>
      <c r="X125" s="425"/>
      <c r="Y125" s="425"/>
      <c r="Z125" s="425"/>
      <c r="AA125" s="425"/>
      <c r="AB125" s="425"/>
      <c r="AC125" s="425"/>
      <c r="AD125" s="425"/>
      <c r="AE125" s="425"/>
      <c r="AF125" s="425"/>
      <c r="AG125" s="425"/>
      <c r="AH125" s="425"/>
      <c r="AI125" s="426"/>
      <c r="AJ125" s="426"/>
      <c r="AK125" s="426"/>
      <c r="AL125" s="426"/>
      <c r="AM125" s="426"/>
      <c r="AN125" s="426"/>
      <c r="AO125" s="426"/>
      <c r="AP125" s="426"/>
      <c r="AQ125" s="426"/>
      <c r="AR125" s="426"/>
      <c r="AS125" s="426"/>
      <c r="AT125" s="426"/>
      <c r="AU125" s="426"/>
      <c r="AV125" s="426"/>
      <c r="AW125" s="426"/>
      <c r="AX125" s="426"/>
      <c r="AY125" s="426"/>
      <c r="AZ125" s="426"/>
      <c r="BA125" s="426"/>
      <c r="BB125" s="426"/>
      <c r="BC125" s="426"/>
      <c r="BD125" s="426"/>
      <c r="BE125" s="426"/>
      <c r="BF125" s="426"/>
      <c r="BG125" s="426"/>
      <c r="BH125" s="426"/>
      <c r="BI125" s="426"/>
      <c r="BJ125" s="426"/>
      <c r="BK125" s="426"/>
      <c r="BL125" s="426"/>
      <c r="BM125" s="426"/>
      <c r="BN125" s="426"/>
      <c r="BO125" s="426"/>
      <c r="BP125" s="426"/>
      <c r="BQ125" s="426"/>
      <c r="BR125" s="426"/>
      <c r="BS125" s="426"/>
      <c r="BT125" s="426"/>
      <c r="BU125" s="426"/>
      <c r="BV125" s="426"/>
      <c r="BW125" s="426"/>
      <c r="BX125" s="426"/>
      <c r="BY125" s="426"/>
      <c r="BZ125" s="426"/>
      <c r="CA125" s="426"/>
      <c r="CB125" s="426"/>
      <c r="CC125" s="426"/>
      <c r="CD125" s="426"/>
      <c r="CE125" s="426"/>
      <c r="CF125" s="426"/>
      <c r="CG125" s="426"/>
    </row>
    <row r="126" spans="1:85" s="389" customFormat="1" ht="15" customHeight="1">
      <c r="A126" s="424">
        <v>92</v>
      </c>
      <c r="B126" s="413" t="s">
        <v>699</v>
      </c>
      <c r="C126" s="413">
        <v>1</v>
      </c>
      <c r="D126" s="416">
        <v>29400</v>
      </c>
      <c r="E126" s="413">
        <v>5</v>
      </c>
      <c r="F126" s="413">
        <v>105</v>
      </c>
      <c r="G126" s="413">
        <v>1</v>
      </c>
      <c r="H126" s="411">
        <v>42370</v>
      </c>
      <c r="I126" s="417">
        <f t="shared" si="24"/>
        <v>0</v>
      </c>
      <c r="J126" s="418">
        <f t="shared" si="37"/>
        <v>12</v>
      </c>
      <c r="K126" s="419">
        <f t="shared" si="29"/>
        <v>1</v>
      </c>
      <c r="L126" s="419">
        <f t="shared" si="30"/>
        <v>12</v>
      </c>
      <c r="M126" s="420">
        <f t="shared" si="25"/>
        <v>1</v>
      </c>
      <c r="N126" s="420">
        <f t="shared" si="31"/>
        <v>1</v>
      </c>
      <c r="O126" s="421">
        <f t="shared" si="32"/>
        <v>2</v>
      </c>
      <c r="P126" s="421">
        <f t="shared" si="33"/>
        <v>2</v>
      </c>
      <c r="Q126" s="422">
        <f t="shared" si="34"/>
        <v>5880</v>
      </c>
      <c r="R126" s="416">
        <f t="shared" si="35"/>
        <v>11760</v>
      </c>
      <c r="S126" s="425">
        <f t="shared" si="36"/>
        <v>5880</v>
      </c>
      <c r="T126" s="425">
        <f t="shared" si="26"/>
        <v>23520</v>
      </c>
      <c r="U126" s="425"/>
      <c r="V126" s="425"/>
      <c r="W126" s="425"/>
      <c r="X126" s="425"/>
      <c r="Y126" s="425"/>
      <c r="Z126" s="425"/>
      <c r="AA126" s="425"/>
      <c r="AB126" s="425"/>
      <c r="AC126" s="425"/>
      <c r="AD126" s="425"/>
      <c r="AE126" s="425"/>
      <c r="AF126" s="425"/>
      <c r="AG126" s="425"/>
      <c r="AH126" s="425"/>
      <c r="AI126" s="426"/>
      <c r="AJ126" s="426"/>
      <c r="AK126" s="426"/>
      <c r="AL126" s="426"/>
      <c r="AM126" s="426"/>
      <c r="AN126" s="426"/>
      <c r="AO126" s="426"/>
      <c r="AP126" s="426"/>
      <c r="AQ126" s="426"/>
      <c r="AR126" s="426"/>
      <c r="AS126" s="426"/>
      <c r="AT126" s="426"/>
      <c r="AU126" s="426"/>
      <c r="AV126" s="426"/>
      <c r="AW126" s="426"/>
      <c r="AX126" s="426"/>
      <c r="AY126" s="426"/>
      <c r="AZ126" s="426"/>
      <c r="BA126" s="426"/>
      <c r="BB126" s="426"/>
      <c r="BC126" s="426"/>
      <c r="BD126" s="426"/>
      <c r="BE126" s="426"/>
      <c r="BF126" s="426"/>
      <c r="BG126" s="426"/>
      <c r="BH126" s="426"/>
      <c r="BI126" s="426"/>
      <c r="BJ126" s="426"/>
      <c r="BK126" s="426"/>
      <c r="BL126" s="426"/>
      <c r="BM126" s="426"/>
      <c r="BN126" s="426"/>
      <c r="BO126" s="426"/>
      <c r="BP126" s="426"/>
      <c r="BQ126" s="426"/>
      <c r="BR126" s="426"/>
      <c r="BS126" s="426"/>
      <c r="BT126" s="426"/>
      <c r="BU126" s="426"/>
      <c r="BV126" s="426"/>
      <c r="BW126" s="426"/>
      <c r="BX126" s="426"/>
      <c r="BY126" s="426"/>
      <c r="BZ126" s="426"/>
      <c r="CA126" s="426"/>
      <c r="CB126" s="426"/>
      <c r="CC126" s="426"/>
      <c r="CD126" s="426"/>
      <c r="CE126" s="426"/>
      <c r="CF126" s="426"/>
      <c r="CG126" s="426"/>
    </row>
    <row r="127" spans="1:85" s="389" customFormat="1" ht="16.5">
      <c r="A127" s="427">
        <v>93</v>
      </c>
      <c r="B127" s="428" t="s">
        <v>724</v>
      </c>
      <c r="C127" s="428">
        <v>1</v>
      </c>
      <c r="D127" s="429">
        <v>125118</v>
      </c>
      <c r="E127" s="428">
        <v>8</v>
      </c>
      <c r="F127" s="428">
        <v>106</v>
      </c>
      <c r="G127" s="428">
        <v>6</v>
      </c>
      <c r="H127" s="430" t="s">
        <v>725</v>
      </c>
      <c r="I127" s="431"/>
      <c r="J127" s="432"/>
      <c r="K127" s="433">
        <f t="shared" si="29"/>
        <v>0</v>
      </c>
      <c r="L127" s="433">
        <f t="shared" si="30"/>
        <v>7</v>
      </c>
      <c r="M127" s="434">
        <f t="shared" si="25"/>
        <v>0</v>
      </c>
      <c r="N127" s="434">
        <f t="shared" si="31"/>
        <v>0</v>
      </c>
      <c r="O127" s="435">
        <f t="shared" si="32"/>
        <v>0.5833333333333334</v>
      </c>
      <c r="P127" s="435">
        <f t="shared" si="33"/>
        <v>0.5833333333333334</v>
      </c>
      <c r="Q127" s="436">
        <f t="shared" si="34"/>
        <v>0</v>
      </c>
      <c r="R127" s="429">
        <f t="shared" si="35"/>
        <v>9123.1875</v>
      </c>
      <c r="S127" s="437">
        <f t="shared" si="36"/>
        <v>9123.1875</v>
      </c>
      <c r="T127" s="437">
        <f t="shared" si="26"/>
        <v>125118</v>
      </c>
      <c r="U127" s="425"/>
      <c r="V127" s="425"/>
      <c r="W127" s="425"/>
      <c r="X127" s="425"/>
      <c r="Y127" s="425"/>
      <c r="Z127" s="425"/>
      <c r="AA127" s="425"/>
      <c r="AB127" s="425"/>
      <c r="AC127" s="425"/>
      <c r="AD127" s="425"/>
      <c r="AE127" s="425"/>
      <c r="AF127" s="425"/>
      <c r="AG127" s="425"/>
      <c r="AH127" s="425"/>
      <c r="AI127" s="426"/>
      <c r="AJ127" s="426"/>
      <c r="AK127" s="426"/>
      <c r="AL127" s="426"/>
      <c r="AM127" s="426"/>
      <c r="AN127" s="426"/>
      <c r="AO127" s="426"/>
      <c r="AP127" s="426"/>
      <c r="AQ127" s="426"/>
      <c r="AR127" s="426"/>
      <c r="AS127" s="426"/>
      <c r="AT127" s="426"/>
      <c r="AU127" s="426"/>
      <c r="AV127" s="426"/>
      <c r="AW127" s="426"/>
      <c r="AX127" s="426"/>
      <c r="AY127" s="426"/>
      <c r="AZ127" s="426"/>
      <c r="BA127" s="426"/>
      <c r="BB127" s="426"/>
      <c r="BC127" s="426"/>
      <c r="BD127" s="426"/>
      <c r="BE127" s="426"/>
      <c r="BF127" s="426"/>
      <c r="BG127" s="426"/>
      <c r="BH127" s="426"/>
      <c r="BI127" s="426"/>
      <c r="BJ127" s="426"/>
      <c r="BK127" s="426"/>
      <c r="BL127" s="426"/>
      <c r="BM127" s="426"/>
      <c r="BN127" s="426"/>
      <c r="BO127" s="426"/>
      <c r="BP127" s="426"/>
      <c r="BQ127" s="426"/>
      <c r="BR127" s="426"/>
      <c r="BS127" s="426"/>
      <c r="BT127" s="426"/>
      <c r="BU127" s="426"/>
      <c r="BV127" s="426"/>
      <c r="BW127" s="426"/>
      <c r="BX127" s="426"/>
      <c r="BY127" s="426"/>
      <c r="BZ127" s="426"/>
      <c r="CA127" s="426"/>
      <c r="CB127" s="426"/>
      <c r="CC127" s="426"/>
      <c r="CD127" s="426"/>
      <c r="CE127" s="426"/>
      <c r="CF127" s="426"/>
      <c r="CG127" s="426"/>
    </row>
    <row r="128" spans="1:85" s="389" customFormat="1" ht="16.5">
      <c r="A128" s="438"/>
      <c r="B128" s="439"/>
      <c r="C128" s="439"/>
      <c r="D128" s="440"/>
      <c r="E128" s="439"/>
      <c r="F128" s="439"/>
      <c r="G128" s="439"/>
      <c r="H128" s="441"/>
      <c r="I128" s="442"/>
      <c r="J128" s="443"/>
      <c r="K128" s="444"/>
      <c r="L128" s="444"/>
      <c r="M128" s="445"/>
      <c r="N128" s="445"/>
      <c r="O128" s="446"/>
      <c r="P128" s="446"/>
      <c r="Q128" s="437"/>
      <c r="R128" s="440"/>
      <c r="S128" s="447"/>
      <c r="T128" s="447"/>
      <c r="U128" s="448"/>
      <c r="V128" s="449"/>
      <c r="W128" s="449"/>
      <c r="X128" s="449"/>
      <c r="Y128" s="449"/>
      <c r="Z128" s="449"/>
      <c r="AA128" s="449"/>
      <c r="AB128" s="449"/>
      <c r="AC128" s="449"/>
      <c r="AD128" s="449"/>
      <c r="AE128" s="449"/>
      <c r="AF128" s="449"/>
      <c r="AG128" s="449"/>
      <c r="AH128" s="449"/>
      <c r="AI128" s="426"/>
      <c r="AJ128" s="426"/>
      <c r="AK128" s="426"/>
      <c r="AL128" s="426"/>
      <c r="AM128" s="426"/>
      <c r="AN128" s="426"/>
      <c r="AO128" s="426"/>
      <c r="AP128" s="426"/>
      <c r="AQ128" s="426"/>
      <c r="AR128" s="426"/>
      <c r="AS128" s="426"/>
      <c r="AT128" s="426"/>
      <c r="AU128" s="426"/>
      <c r="AV128" s="426"/>
      <c r="AW128" s="426"/>
      <c r="AX128" s="426"/>
      <c r="AY128" s="426"/>
      <c r="AZ128" s="426"/>
      <c r="BA128" s="426"/>
      <c r="BB128" s="426"/>
      <c r="BC128" s="426"/>
      <c r="BD128" s="426"/>
      <c r="BE128" s="426"/>
      <c r="BF128" s="426"/>
      <c r="BG128" s="426"/>
      <c r="BH128" s="426"/>
      <c r="BI128" s="426"/>
      <c r="BJ128" s="426"/>
      <c r="BK128" s="426"/>
      <c r="BL128" s="426"/>
      <c r="BM128" s="426"/>
      <c r="BN128" s="426"/>
      <c r="BO128" s="426"/>
      <c r="BP128" s="426"/>
      <c r="BQ128" s="426"/>
      <c r="BR128" s="426"/>
      <c r="BS128" s="426"/>
      <c r="BT128" s="426"/>
      <c r="BU128" s="426"/>
      <c r="BV128" s="426"/>
      <c r="BW128" s="426"/>
      <c r="BX128" s="426"/>
      <c r="BY128" s="426"/>
      <c r="BZ128" s="426"/>
      <c r="CA128" s="426"/>
      <c r="CB128" s="426"/>
      <c r="CC128" s="426"/>
      <c r="CD128" s="426"/>
      <c r="CE128" s="426"/>
      <c r="CF128" s="426"/>
      <c r="CG128" s="426"/>
    </row>
    <row r="129" spans="1:85" s="389" customFormat="1" ht="16.5">
      <c r="A129" s="438"/>
      <c r="B129" s="439"/>
      <c r="C129" s="439"/>
      <c r="D129" s="440"/>
      <c r="E129" s="439"/>
      <c r="F129" s="439"/>
      <c r="G129" s="439"/>
      <c r="H129" s="441"/>
      <c r="I129" s="442"/>
      <c r="J129" s="443"/>
      <c r="K129" s="444"/>
      <c r="L129" s="444"/>
      <c r="M129" s="445"/>
      <c r="N129" s="445"/>
      <c r="O129" s="446"/>
      <c r="P129" s="446"/>
      <c r="Q129" s="437"/>
      <c r="R129" s="440"/>
      <c r="S129" s="447"/>
      <c r="T129" s="447"/>
      <c r="U129" s="448"/>
      <c r="V129" s="449"/>
      <c r="W129" s="449"/>
      <c r="X129" s="449"/>
      <c r="Y129" s="449"/>
      <c r="Z129" s="449"/>
      <c r="AA129" s="449"/>
      <c r="AB129" s="449"/>
      <c r="AC129" s="449"/>
      <c r="AD129" s="449"/>
      <c r="AE129" s="449"/>
      <c r="AF129" s="449"/>
      <c r="AG129" s="449"/>
      <c r="AH129" s="449"/>
      <c r="AI129" s="426"/>
      <c r="AJ129" s="426"/>
      <c r="AK129" s="426"/>
      <c r="AL129" s="426"/>
      <c r="AM129" s="426"/>
      <c r="AN129" s="426"/>
      <c r="AO129" s="426"/>
      <c r="AP129" s="426"/>
      <c r="AQ129" s="426"/>
      <c r="AR129" s="426"/>
      <c r="AS129" s="426"/>
      <c r="AT129" s="426"/>
      <c r="AU129" s="426"/>
      <c r="AV129" s="426"/>
      <c r="AW129" s="426"/>
      <c r="AX129" s="426"/>
      <c r="AY129" s="426"/>
      <c r="AZ129" s="426"/>
      <c r="BA129" s="426"/>
      <c r="BB129" s="426"/>
      <c r="BC129" s="426"/>
      <c r="BD129" s="426"/>
      <c r="BE129" s="426"/>
      <c r="BF129" s="426"/>
      <c r="BG129" s="426"/>
      <c r="BH129" s="426"/>
      <c r="BI129" s="426"/>
      <c r="BJ129" s="426"/>
      <c r="BK129" s="426"/>
      <c r="BL129" s="426"/>
      <c r="BM129" s="426"/>
      <c r="BN129" s="426"/>
      <c r="BO129" s="426"/>
      <c r="BP129" s="426"/>
      <c r="BQ129" s="426"/>
      <c r="BR129" s="426"/>
      <c r="BS129" s="426"/>
      <c r="BT129" s="426"/>
      <c r="BU129" s="426"/>
      <c r="BV129" s="426"/>
      <c r="BW129" s="426"/>
      <c r="BX129" s="426"/>
      <c r="BY129" s="426"/>
      <c r="BZ129" s="426"/>
      <c r="CA129" s="426"/>
      <c r="CB129" s="426"/>
      <c r="CC129" s="426"/>
      <c r="CD129" s="426"/>
      <c r="CE129" s="426"/>
      <c r="CF129" s="426"/>
      <c r="CG129" s="426"/>
    </row>
    <row r="130" spans="1:85" s="389" customFormat="1" ht="16.5">
      <c r="A130" s="438"/>
      <c r="B130" s="439"/>
      <c r="C130" s="439"/>
      <c r="D130" s="440"/>
      <c r="E130" s="439"/>
      <c r="F130" s="439"/>
      <c r="G130" s="439"/>
      <c r="H130" s="441"/>
      <c r="I130" s="442"/>
      <c r="J130" s="443"/>
      <c r="K130" s="444"/>
      <c r="L130" s="444"/>
      <c r="M130" s="445"/>
      <c r="N130" s="445"/>
      <c r="O130" s="446"/>
      <c r="P130" s="446"/>
      <c r="Q130" s="437"/>
      <c r="R130" s="440"/>
      <c r="S130" s="447"/>
      <c r="T130" s="447"/>
      <c r="U130" s="448"/>
      <c r="V130" s="449"/>
      <c r="W130" s="449"/>
      <c r="X130" s="449"/>
      <c r="Y130" s="449"/>
      <c r="Z130" s="449"/>
      <c r="AA130" s="449"/>
      <c r="AB130" s="449"/>
      <c r="AC130" s="449"/>
      <c r="AD130" s="449"/>
      <c r="AE130" s="449"/>
      <c r="AF130" s="449"/>
      <c r="AG130" s="449"/>
      <c r="AH130" s="449"/>
      <c r="AI130" s="426"/>
      <c r="AJ130" s="426"/>
      <c r="AK130" s="426"/>
      <c r="AL130" s="426"/>
      <c r="AM130" s="426"/>
      <c r="AN130" s="426"/>
      <c r="AO130" s="426"/>
      <c r="AP130" s="426"/>
      <c r="AQ130" s="426"/>
      <c r="AR130" s="426"/>
      <c r="AS130" s="426"/>
      <c r="AT130" s="426"/>
      <c r="AU130" s="426"/>
      <c r="AV130" s="426"/>
      <c r="AW130" s="426"/>
      <c r="AX130" s="426"/>
      <c r="AY130" s="426"/>
      <c r="AZ130" s="426"/>
      <c r="BA130" s="426"/>
      <c r="BB130" s="426"/>
      <c r="BC130" s="426"/>
      <c r="BD130" s="426"/>
      <c r="BE130" s="426"/>
      <c r="BF130" s="426"/>
      <c r="BG130" s="426"/>
      <c r="BH130" s="426"/>
      <c r="BI130" s="426"/>
      <c r="BJ130" s="426"/>
      <c r="BK130" s="426"/>
      <c r="BL130" s="426"/>
      <c r="BM130" s="426"/>
      <c r="BN130" s="426"/>
      <c r="BO130" s="426"/>
      <c r="BP130" s="426"/>
      <c r="BQ130" s="426"/>
      <c r="BR130" s="426"/>
      <c r="BS130" s="426"/>
      <c r="BT130" s="426"/>
      <c r="BU130" s="426"/>
      <c r="BV130" s="426"/>
      <c r="BW130" s="426"/>
      <c r="BX130" s="426"/>
      <c r="BY130" s="426"/>
      <c r="BZ130" s="426"/>
      <c r="CA130" s="426"/>
      <c r="CB130" s="426"/>
      <c r="CC130" s="426"/>
      <c r="CD130" s="426"/>
      <c r="CE130" s="426"/>
      <c r="CF130" s="426"/>
      <c r="CG130" s="426"/>
    </row>
    <row r="131" spans="1:85" s="389" customFormat="1" ht="16.5">
      <c r="A131" s="438"/>
      <c r="B131" s="439"/>
      <c r="C131" s="439"/>
      <c r="D131" s="440"/>
      <c r="E131" s="439"/>
      <c r="F131" s="439"/>
      <c r="G131" s="439"/>
      <c r="H131" s="441"/>
      <c r="I131" s="442"/>
      <c r="J131" s="443"/>
      <c r="K131" s="444"/>
      <c r="L131" s="444"/>
      <c r="M131" s="445"/>
      <c r="N131" s="445"/>
      <c r="O131" s="446"/>
      <c r="P131" s="446"/>
      <c r="Q131" s="437"/>
      <c r="R131" s="440"/>
      <c r="S131" s="447"/>
      <c r="T131" s="447"/>
      <c r="U131" s="448"/>
      <c r="V131" s="449"/>
      <c r="W131" s="449"/>
      <c r="X131" s="449"/>
      <c r="Y131" s="449"/>
      <c r="Z131" s="449"/>
      <c r="AA131" s="449"/>
      <c r="AB131" s="449"/>
      <c r="AC131" s="449"/>
      <c r="AD131" s="449"/>
      <c r="AE131" s="449"/>
      <c r="AF131" s="449"/>
      <c r="AG131" s="449"/>
      <c r="AH131" s="449"/>
      <c r="AI131" s="426"/>
      <c r="AJ131" s="426"/>
      <c r="AK131" s="426"/>
      <c r="AL131" s="426"/>
      <c r="AM131" s="426"/>
      <c r="AN131" s="426"/>
      <c r="AO131" s="426"/>
      <c r="AP131" s="426"/>
      <c r="AQ131" s="426"/>
      <c r="AR131" s="426"/>
      <c r="AS131" s="426"/>
      <c r="AT131" s="426"/>
      <c r="AU131" s="426"/>
      <c r="AV131" s="426"/>
      <c r="AW131" s="426"/>
      <c r="AX131" s="426"/>
      <c r="AY131" s="426"/>
      <c r="AZ131" s="426"/>
      <c r="BA131" s="426"/>
      <c r="BB131" s="426"/>
      <c r="BC131" s="426"/>
      <c r="BD131" s="426"/>
      <c r="BE131" s="426"/>
      <c r="BF131" s="426"/>
      <c r="BG131" s="426"/>
      <c r="BH131" s="426"/>
      <c r="BI131" s="426"/>
      <c r="BJ131" s="426"/>
      <c r="BK131" s="426"/>
      <c r="BL131" s="426"/>
      <c r="BM131" s="426"/>
      <c r="BN131" s="426"/>
      <c r="BO131" s="426"/>
      <c r="BP131" s="426"/>
      <c r="BQ131" s="426"/>
      <c r="BR131" s="426"/>
      <c r="BS131" s="426"/>
      <c r="BT131" s="426"/>
      <c r="BU131" s="426"/>
      <c r="BV131" s="426"/>
      <c r="BW131" s="426"/>
      <c r="BX131" s="426"/>
      <c r="BY131" s="426"/>
      <c r="BZ131" s="426"/>
      <c r="CA131" s="426"/>
      <c r="CB131" s="426"/>
      <c r="CC131" s="426"/>
      <c r="CD131" s="426"/>
      <c r="CE131" s="426"/>
      <c r="CF131" s="426"/>
      <c r="CG131" s="426"/>
    </row>
    <row r="132" spans="1:85" s="389" customFormat="1" ht="16.5">
      <c r="A132" s="438"/>
      <c r="B132" s="439"/>
      <c r="C132" s="439"/>
      <c r="D132" s="440"/>
      <c r="E132" s="439"/>
      <c r="F132" s="439"/>
      <c r="G132" s="439"/>
      <c r="H132" s="441"/>
      <c r="I132" s="442"/>
      <c r="J132" s="443"/>
      <c r="K132" s="444"/>
      <c r="L132" s="444"/>
      <c r="M132" s="445"/>
      <c r="N132" s="445"/>
      <c r="O132" s="446"/>
      <c r="P132" s="446"/>
      <c r="Q132" s="437"/>
      <c r="R132" s="440"/>
      <c r="S132" s="447"/>
      <c r="T132" s="447"/>
      <c r="U132" s="448"/>
      <c r="V132" s="449"/>
      <c r="W132" s="449"/>
      <c r="X132" s="449"/>
      <c r="Y132" s="449"/>
      <c r="Z132" s="449"/>
      <c r="AA132" s="449"/>
      <c r="AB132" s="449"/>
      <c r="AC132" s="449"/>
      <c r="AD132" s="449"/>
      <c r="AE132" s="449"/>
      <c r="AF132" s="449"/>
      <c r="AG132" s="449"/>
      <c r="AH132" s="449"/>
      <c r="AI132" s="426"/>
      <c r="AJ132" s="426"/>
      <c r="AK132" s="426"/>
      <c r="AL132" s="426"/>
      <c r="AM132" s="426"/>
      <c r="AN132" s="426"/>
      <c r="AO132" s="426"/>
      <c r="AP132" s="426"/>
      <c r="AQ132" s="426"/>
      <c r="AR132" s="426"/>
      <c r="AS132" s="426"/>
      <c r="AT132" s="426"/>
      <c r="AU132" s="426"/>
      <c r="AV132" s="426"/>
      <c r="AW132" s="426"/>
      <c r="AX132" s="426"/>
      <c r="AY132" s="426"/>
      <c r="AZ132" s="426"/>
      <c r="BA132" s="426"/>
      <c r="BB132" s="426"/>
      <c r="BC132" s="426"/>
      <c r="BD132" s="426"/>
      <c r="BE132" s="426"/>
      <c r="BF132" s="426"/>
      <c r="BG132" s="426"/>
      <c r="BH132" s="426"/>
      <c r="BI132" s="426"/>
      <c r="BJ132" s="426"/>
      <c r="BK132" s="426"/>
      <c r="BL132" s="426"/>
      <c r="BM132" s="426"/>
      <c r="BN132" s="426"/>
      <c r="BO132" s="426"/>
      <c r="BP132" s="426"/>
      <c r="BQ132" s="426"/>
      <c r="BR132" s="426"/>
      <c r="BS132" s="426"/>
      <c r="BT132" s="426"/>
      <c r="BU132" s="426"/>
      <c r="BV132" s="426"/>
      <c r="BW132" s="426"/>
      <c r="BX132" s="426"/>
      <c r="BY132" s="426"/>
      <c r="BZ132" s="426"/>
      <c r="CA132" s="426"/>
      <c r="CB132" s="426"/>
      <c r="CC132" s="426"/>
      <c r="CD132" s="426"/>
      <c r="CE132" s="426"/>
      <c r="CF132" s="426"/>
      <c r="CG132" s="426"/>
    </row>
    <row r="133" spans="1:85" s="389" customFormat="1" ht="16.5">
      <c r="A133" s="438"/>
      <c r="B133" s="439"/>
      <c r="C133" s="439"/>
      <c r="D133" s="440"/>
      <c r="E133" s="439"/>
      <c r="F133" s="439"/>
      <c r="G133" s="439"/>
      <c r="H133" s="441"/>
      <c r="I133" s="442"/>
      <c r="J133" s="443"/>
      <c r="K133" s="444"/>
      <c r="L133" s="444"/>
      <c r="M133" s="445"/>
      <c r="N133" s="445"/>
      <c r="O133" s="446"/>
      <c r="P133" s="446"/>
      <c r="Q133" s="437"/>
      <c r="R133" s="440"/>
      <c r="S133" s="447"/>
      <c r="T133" s="447"/>
      <c r="U133" s="448"/>
      <c r="V133" s="449"/>
      <c r="W133" s="449"/>
      <c r="X133" s="449"/>
      <c r="Y133" s="449"/>
      <c r="Z133" s="449"/>
      <c r="AA133" s="449"/>
      <c r="AB133" s="449"/>
      <c r="AC133" s="449"/>
      <c r="AD133" s="449"/>
      <c r="AE133" s="449"/>
      <c r="AF133" s="449"/>
      <c r="AG133" s="449"/>
      <c r="AH133" s="449"/>
      <c r="AI133" s="426"/>
      <c r="AJ133" s="426"/>
      <c r="AK133" s="426"/>
      <c r="AL133" s="426"/>
      <c r="AM133" s="426"/>
      <c r="AN133" s="426"/>
      <c r="AO133" s="426"/>
      <c r="AP133" s="426"/>
      <c r="AQ133" s="426"/>
      <c r="AR133" s="426"/>
      <c r="AS133" s="426"/>
      <c r="AT133" s="426"/>
      <c r="AU133" s="426"/>
      <c r="AV133" s="426"/>
      <c r="AW133" s="426"/>
      <c r="AX133" s="426"/>
      <c r="AY133" s="426"/>
      <c r="AZ133" s="426"/>
      <c r="BA133" s="426"/>
      <c r="BB133" s="426"/>
      <c r="BC133" s="426"/>
      <c r="BD133" s="426"/>
      <c r="BE133" s="426"/>
      <c r="BF133" s="426"/>
      <c r="BG133" s="426"/>
      <c r="BH133" s="426"/>
      <c r="BI133" s="426"/>
      <c r="BJ133" s="426"/>
      <c r="BK133" s="426"/>
      <c r="BL133" s="426"/>
      <c r="BM133" s="426"/>
      <c r="BN133" s="426"/>
      <c r="BO133" s="426"/>
      <c r="BP133" s="426"/>
      <c r="BQ133" s="426"/>
      <c r="BR133" s="426"/>
      <c r="BS133" s="426"/>
      <c r="BT133" s="426"/>
      <c r="BU133" s="426"/>
      <c r="BV133" s="426"/>
      <c r="BW133" s="426"/>
      <c r="BX133" s="426"/>
      <c r="BY133" s="426"/>
      <c r="BZ133" s="426"/>
      <c r="CA133" s="426"/>
      <c r="CB133" s="426"/>
      <c r="CC133" s="426"/>
      <c r="CD133" s="426"/>
      <c r="CE133" s="426"/>
      <c r="CF133" s="426"/>
      <c r="CG133" s="426"/>
    </row>
    <row r="134" spans="1:85" s="389" customFormat="1" ht="16.5">
      <c r="A134" s="438"/>
      <c r="B134" s="439"/>
      <c r="C134" s="439"/>
      <c r="D134" s="440"/>
      <c r="E134" s="439"/>
      <c r="F134" s="439"/>
      <c r="G134" s="439"/>
      <c r="H134" s="441"/>
      <c r="I134" s="442"/>
      <c r="J134" s="443"/>
      <c r="K134" s="444"/>
      <c r="L134" s="444"/>
      <c r="M134" s="445"/>
      <c r="N134" s="445"/>
      <c r="O134" s="446"/>
      <c r="P134" s="446"/>
      <c r="Q134" s="437"/>
      <c r="R134" s="440"/>
      <c r="S134" s="447"/>
      <c r="T134" s="447"/>
      <c r="U134" s="448"/>
      <c r="V134" s="449"/>
      <c r="W134" s="449"/>
      <c r="X134" s="449"/>
      <c r="Y134" s="449"/>
      <c r="Z134" s="449"/>
      <c r="AA134" s="449"/>
      <c r="AB134" s="449"/>
      <c r="AC134" s="449"/>
      <c r="AD134" s="449"/>
      <c r="AE134" s="449"/>
      <c r="AF134" s="449"/>
      <c r="AG134" s="449"/>
      <c r="AH134" s="449"/>
      <c r="AI134" s="426"/>
      <c r="AJ134" s="426"/>
      <c r="AK134" s="426"/>
      <c r="AL134" s="426"/>
      <c r="AM134" s="426"/>
      <c r="AN134" s="426"/>
      <c r="AO134" s="426"/>
      <c r="AP134" s="426"/>
      <c r="AQ134" s="426"/>
      <c r="AR134" s="426"/>
      <c r="AS134" s="426"/>
      <c r="AT134" s="426"/>
      <c r="AU134" s="426"/>
      <c r="AV134" s="426"/>
      <c r="AW134" s="426"/>
      <c r="AX134" s="426"/>
      <c r="AY134" s="426"/>
      <c r="AZ134" s="426"/>
      <c r="BA134" s="426"/>
      <c r="BB134" s="426"/>
      <c r="BC134" s="426"/>
      <c r="BD134" s="426"/>
      <c r="BE134" s="426"/>
      <c r="BF134" s="426"/>
      <c r="BG134" s="426"/>
      <c r="BH134" s="426"/>
      <c r="BI134" s="426"/>
      <c r="BJ134" s="426"/>
      <c r="BK134" s="426"/>
      <c r="BL134" s="426"/>
      <c r="BM134" s="426"/>
      <c r="BN134" s="426"/>
      <c r="BO134" s="426"/>
      <c r="BP134" s="426"/>
      <c r="BQ134" s="426"/>
      <c r="BR134" s="426"/>
      <c r="BS134" s="426"/>
      <c r="BT134" s="426"/>
      <c r="BU134" s="426"/>
      <c r="BV134" s="426"/>
      <c r="BW134" s="426"/>
      <c r="BX134" s="426"/>
      <c r="BY134" s="426"/>
      <c r="BZ134" s="426"/>
      <c r="CA134" s="426"/>
      <c r="CB134" s="426"/>
      <c r="CC134" s="426"/>
      <c r="CD134" s="426"/>
      <c r="CE134" s="426"/>
      <c r="CF134" s="426"/>
      <c r="CG134" s="426"/>
    </row>
    <row r="135" spans="1:21" s="9" customFormat="1" ht="17.25" thickBot="1">
      <c r="A135" s="928" t="s">
        <v>282</v>
      </c>
      <c r="B135" s="929"/>
      <c r="C135" s="88"/>
      <c r="D135" s="89">
        <f>SUM(D136:D168)</f>
        <v>1440845</v>
      </c>
      <c r="E135" s="88"/>
      <c r="F135" s="88"/>
      <c r="G135" s="88"/>
      <c r="H135" s="90"/>
      <c r="I135" s="91"/>
      <c r="J135" s="91"/>
      <c r="K135" s="91"/>
      <c r="L135" s="91"/>
      <c r="M135" s="92"/>
      <c r="N135" s="92"/>
      <c r="O135" s="93"/>
      <c r="P135" s="93"/>
      <c r="Q135" s="89">
        <f>SUM(Q136:Q168)</f>
        <v>1440845</v>
      </c>
      <c r="R135" s="89">
        <f>SUM(R136:R168)</f>
        <v>1440845</v>
      </c>
      <c r="S135" s="94">
        <f>SUM(S136:S168)</f>
        <v>0</v>
      </c>
      <c r="T135" s="94">
        <f>SUM(T136:T168)</f>
        <v>0</v>
      </c>
      <c r="U135" s="111"/>
    </row>
    <row r="136" spans="1:20" s="9" customFormat="1" ht="16.5">
      <c r="A136" s="56">
        <v>1</v>
      </c>
      <c r="B136" s="56" t="s">
        <v>256</v>
      </c>
      <c r="C136" s="56">
        <v>1</v>
      </c>
      <c r="D136" s="57">
        <v>60000</v>
      </c>
      <c r="E136" s="56">
        <v>5</v>
      </c>
      <c r="F136" s="56">
        <v>94</v>
      </c>
      <c r="G136" s="56">
        <v>5</v>
      </c>
      <c r="H136" s="58">
        <v>38486</v>
      </c>
      <c r="I136" s="59">
        <f aca="true" t="shared" si="38" ref="I136:I168">$I$2-F136</f>
        <v>11</v>
      </c>
      <c r="J136" s="59">
        <f aca="true" t="shared" si="39" ref="J136:J168">$J$2-G136+1</f>
        <v>8</v>
      </c>
      <c r="K136" s="59">
        <f aca="true" t="shared" si="40" ref="K136:K168">$K$2-F136</f>
        <v>12</v>
      </c>
      <c r="L136" s="59">
        <f aca="true" t="shared" si="41" ref="L136:L168">$L$2-G136+1</f>
        <v>8</v>
      </c>
      <c r="M136" s="60">
        <f aca="true" t="shared" si="42" ref="M136:M168">I136+J136/12</f>
        <v>11.666666666666666</v>
      </c>
      <c r="N136" s="60">
        <f aca="true" t="shared" si="43" ref="N136:N159">IF(M136&gt;E136,E136,M136)</f>
        <v>5</v>
      </c>
      <c r="O136" s="61">
        <f aca="true" t="shared" si="44" ref="O136:O168">K136+L136/12</f>
        <v>12.666666666666666</v>
      </c>
      <c r="P136" s="61">
        <f aca="true" t="shared" si="45" ref="P136:P168">IF(O136&gt;E136,E136,O136)</f>
        <v>5</v>
      </c>
      <c r="Q136" s="57">
        <f aca="true" t="shared" si="46" ref="Q136:Q159">(D136/E136)*N136</f>
        <v>60000</v>
      </c>
      <c r="R136" s="57">
        <f aca="true" t="shared" si="47" ref="R136:R168">(D136/E136)*P136</f>
        <v>60000</v>
      </c>
      <c r="S136" s="62">
        <f aca="true" t="shared" si="48" ref="S136:S168">R136-Q136</f>
        <v>0</v>
      </c>
      <c r="T136" s="63">
        <f aca="true" t="shared" si="49" ref="T136:T168">D136-Q136</f>
        <v>0</v>
      </c>
    </row>
    <row r="137" spans="1:20" s="9" customFormat="1" ht="16.5">
      <c r="A137" s="64">
        <v>2</v>
      </c>
      <c r="B137" s="64" t="s">
        <v>256</v>
      </c>
      <c r="C137" s="64">
        <v>1</v>
      </c>
      <c r="D137" s="65">
        <v>60000</v>
      </c>
      <c r="E137" s="64">
        <v>5</v>
      </c>
      <c r="F137" s="64">
        <v>94</v>
      </c>
      <c r="G137" s="64">
        <v>5</v>
      </c>
      <c r="H137" s="66">
        <v>38486</v>
      </c>
      <c r="I137" s="67">
        <f t="shared" si="38"/>
        <v>11</v>
      </c>
      <c r="J137" s="59">
        <f t="shared" si="39"/>
        <v>8</v>
      </c>
      <c r="K137" s="67">
        <f t="shared" si="40"/>
        <v>12</v>
      </c>
      <c r="L137" s="59">
        <f t="shared" si="41"/>
        <v>8</v>
      </c>
      <c r="M137" s="68">
        <f t="shared" si="42"/>
        <v>11.666666666666666</v>
      </c>
      <c r="N137" s="68">
        <f t="shared" si="43"/>
        <v>5</v>
      </c>
      <c r="O137" s="69">
        <f t="shared" si="44"/>
        <v>12.666666666666666</v>
      </c>
      <c r="P137" s="69">
        <f t="shared" si="45"/>
        <v>5</v>
      </c>
      <c r="Q137" s="65">
        <f t="shared" si="46"/>
        <v>60000</v>
      </c>
      <c r="R137" s="65">
        <f t="shared" si="47"/>
        <v>60000</v>
      </c>
      <c r="S137" s="70">
        <f t="shared" si="48"/>
        <v>0</v>
      </c>
      <c r="T137" s="71">
        <f t="shared" si="49"/>
        <v>0</v>
      </c>
    </row>
    <row r="138" spans="1:20" s="9" customFormat="1" ht="16.5">
      <c r="A138" s="56">
        <v>3</v>
      </c>
      <c r="B138" s="64" t="s">
        <v>261</v>
      </c>
      <c r="C138" s="64">
        <v>1</v>
      </c>
      <c r="D138" s="65">
        <v>120000</v>
      </c>
      <c r="E138" s="64">
        <v>5</v>
      </c>
      <c r="F138" s="64">
        <v>94</v>
      </c>
      <c r="G138" s="64">
        <v>6</v>
      </c>
      <c r="H138" s="66">
        <v>38505</v>
      </c>
      <c r="I138" s="67">
        <f t="shared" si="38"/>
        <v>11</v>
      </c>
      <c r="J138" s="59">
        <f t="shared" si="39"/>
        <v>7</v>
      </c>
      <c r="K138" s="67">
        <f t="shared" si="40"/>
        <v>12</v>
      </c>
      <c r="L138" s="59">
        <f t="shared" si="41"/>
        <v>7</v>
      </c>
      <c r="M138" s="68">
        <f t="shared" si="42"/>
        <v>11.583333333333334</v>
      </c>
      <c r="N138" s="68">
        <f t="shared" si="43"/>
        <v>5</v>
      </c>
      <c r="O138" s="69">
        <f t="shared" si="44"/>
        <v>12.583333333333334</v>
      </c>
      <c r="P138" s="69">
        <f t="shared" si="45"/>
        <v>5</v>
      </c>
      <c r="Q138" s="65">
        <f t="shared" si="46"/>
        <v>120000</v>
      </c>
      <c r="R138" s="65">
        <f t="shared" si="47"/>
        <v>120000</v>
      </c>
      <c r="S138" s="70">
        <f t="shared" si="48"/>
        <v>0</v>
      </c>
      <c r="T138" s="71">
        <f t="shared" si="49"/>
        <v>0</v>
      </c>
    </row>
    <row r="139" spans="1:20" s="9" customFormat="1" ht="16.5">
      <c r="A139" s="64">
        <v>4</v>
      </c>
      <c r="B139" s="64" t="s">
        <v>262</v>
      </c>
      <c r="C139" s="64">
        <v>1</v>
      </c>
      <c r="D139" s="65">
        <v>36000</v>
      </c>
      <c r="E139" s="64">
        <v>8</v>
      </c>
      <c r="F139" s="64">
        <v>94</v>
      </c>
      <c r="G139" s="64">
        <v>4</v>
      </c>
      <c r="H139" s="66">
        <v>38461</v>
      </c>
      <c r="I139" s="67">
        <f t="shared" si="38"/>
        <v>11</v>
      </c>
      <c r="J139" s="59">
        <f t="shared" si="39"/>
        <v>9</v>
      </c>
      <c r="K139" s="67">
        <f t="shared" si="40"/>
        <v>12</v>
      </c>
      <c r="L139" s="59">
        <f t="shared" si="41"/>
        <v>9</v>
      </c>
      <c r="M139" s="68">
        <f t="shared" si="42"/>
        <v>11.75</v>
      </c>
      <c r="N139" s="68">
        <f t="shared" si="43"/>
        <v>8</v>
      </c>
      <c r="O139" s="69">
        <f t="shared" si="44"/>
        <v>12.75</v>
      </c>
      <c r="P139" s="69">
        <f t="shared" si="45"/>
        <v>8</v>
      </c>
      <c r="Q139" s="65">
        <f t="shared" si="46"/>
        <v>36000</v>
      </c>
      <c r="R139" s="65">
        <f t="shared" si="47"/>
        <v>36000</v>
      </c>
      <c r="S139" s="70">
        <f t="shared" si="48"/>
        <v>0</v>
      </c>
      <c r="T139" s="71">
        <f t="shared" si="49"/>
        <v>0</v>
      </c>
    </row>
    <row r="140" spans="1:20" s="9" customFormat="1" ht="16.5">
      <c r="A140" s="56">
        <v>5</v>
      </c>
      <c r="B140" s="64" t="s">
        <v>262</v>
      </c>
      <c r="C140" s="64">
        <v>1</v>
      </c>
      <c r="D140" s="65">
        <v>36000</v>
      </c>
      <c r="E140" s="64">
        <v>8</v>
      </c>
      <c r="F140" s="64">
        <v>94</v>
      </c>
      <c r="G140" s="64">
        <v>6</v>
      </c>
      <c r="H140" s="66">
        <v>38513</v>
      </c>
      <c r="I140" s="67">
        <f t="shared" si="38"/>
        <v>11</v>
      </c>
      <c r="J140" s="59">
        <f t="shared" si="39"/>
        <v>7</v>
      </c>
      <c r="K140" s="67">
        <f t="shared" si="40"/>
        <v>12</v>
      </c>
      <c r="L140" s="59">
        <f t="shared" si="41"/>
        <v>7</v>
      </c>
      <c r="M140" s="68">
        <f t="shared" si="42"/>
        <v>11.583333333333334</v>
      </c>
      <c r="N140" s="68">
        <f t="shared" si="43"/>
        <v>8</v>
      </c>
      <c r="O140" s="69">
        <f t="shared" si="44"/>
        <v>12.583333333333334</v>
      </c>
      <c r="P140" s="69">
        <f t="shared" si="45"/>
        <v>8</v>
      </c>
      <c r="Q140" s="65">
        <f t="shared" si="46"/>
        <v>36000</v>
      </c>
      <c r="R140" s="65">
        <f t="shared" si="47"/>
        <v>36000</v>
      </c>
      <c r="S140" s="70">
        <f t="shared" si="48"/>
        <v>0</v>
      </c>
      <c r="T140" s="71">
        <f t="shared" si="49"/>
        <v>0</v>
      </c>
    </row>
    <row r="141" spans="1:20" s="9" customFormat="1" ht="16.5">
      <c r="A141" s="64">
        <v>6</v>
      </c>
      <c r="B141" s="64" t="s">
        <v>262</v>
      </c>
      <c r="C141" s="64">
        <v>1</v>
      </c>
      <c r="D141" s="65">
        <v>30000</v>
      </c>
      <c r="E141" s="64">
        <v>8</v>
      </c>
      <c r="F141" s="64">
        <v>94</v>
      </c>
      <c r="G141" s="64">
        <v>6</v>
      </c>
      <c r="H141" s="66">
        <v>38505</v>
      </c>
      <c r="I141" s="67">
        <f t="shared" si="38"/>
        <v>11</v>
      </c>
      <c r="J141" s="59">
        <f t="shared" si="39"/>
        <v>7</v>
      </c>
      <c r="K141" s="67">
        <f t="shared" si="40"/>
        <v>12</v>
      </c>
      <c r="L141" s="59">
        <f t="shared" si="41"/>
        <v>7</v>
      </c>
      <c r="M141" s="68">
        <f t="shared" si="42"/>
        <v>11.583333333333334</v>
      </c>
      <c r="N141" s="68">
        <f t="shared" si="43"/>
        <v>8</v>
      </c>
      <c r="O141" s="69">
        <f t="shared" si="44"/>
        <v>12.583333333333334</v>
      </c>
      <c r="P141" s="69">
        <f t="shared" si="45"/>
        <v>8</v>
      </c>
      <c r="Q141" s="65">
        <f t="shared" si="46"/>
        <v>30000</v>
      </c>
      <c r="R141" s="65">
        <f t="shared" si="47"/>
        <v>30000</v>
      </c>
      <c r="S141" s="70">
        <f t="shared" si="48"/>
        <v>0</v>
      </c>
      <c r="T141" s="71">
        <f t="shared" si="49"/>
        <v>0</v>
      </c>
    </row>
    <row r="142" spans="1:20" s="9" customFormat="1" ht="16.5">
      <c r="A142" s="56">
        <v>7</v>
      </c>
      <c r="B142" s="64" t="s">
        <v>262</v>
      </c>
      <c r="C142" s="64">
        <v>1</v>
      </c>
      <c r="D142" s="65">
        <v>30000</v>
      </c>
      <c r="E142" s="64">
        <v>8</v>
      </c>
      <c r="F142" s="64">
        <v>94</v>
      </c>
      <c r="G142" s="64">
        <v>6</v>
      </c>
      <c r="H142" s="66">
        <v>38505</v>
      </c>
      <c r="I142" s="67">
        <f t="shared" si="38"/>
        <v>11</v>
      </c>
      <c r="J142" s="59">
        <f t="shared" si="39"/>
        <v>7</v>
      </c>
      <c r="K142" s="67">
        <f t="shared" si="40"/>
        <v>12</v>
      </c>
      <c r="L142" s="59">
        <f t="shared" si="41"/>
        <v>7</v>
      </c>
      <c r="M142" s="68">
        <f t="shared" si="42"/>
        <v>11.583333333333334</v>
      </c>
      <c r="N142" s="68">
        <f t="shared" si="43"/>
        <v>8</v>
      </c>
      <c r="O142" s="69">
        <f t="shared" si="44"/>
        <v>12.583333333333334</v>
      </c>
      <c r="P142" s="69">
        <f t="shared" si="45"/>
        <v>8</v>
      </c>
      <c r="Q142" s="65">
        <f t="shared" si="46"/>
        <v>30000</v>
      </c>
      <c r="R142" s="65">
        <f t="shared" si="47"/>
        <v>30000</v>
      </c>
      <c r="S142" s="70">
        <f t="shared" si="48"/>
        <v>0</v>
      </c>
      <c r="T142" s="71">
        <f t="shared" si="49"/>
        <v>0</v>
      </c>
    </row>
    <row r="143" spans="1:20" s="9" customFormat="1" ht="16.5">
      <c r="A143" s="64">
        <v>8</v>
      </c>
      <c r="B143" s="64" t="s">
        <v>262</v>
      </c>
      <c r="C143" s="64">
        <v>1</v>
      </c>
      <c r="D143" s="65">
        <v>160000</v>
      </c>
      <c r="E143" s="64">
        <v>8</v>
      </c>
      <c r="F143" s="64">
        <v>94</v>
      </c>
      <c r="G143" s="64">
        <v>6</v>
      </c>
      <c r="H143" s="66">
        <v>38505</v>
      </c>
      <c r="I143" s="67">
        <f t="shared" si="38"/>
        <v>11</v>
      </c>
      <c r="J143" s="59">
        <f t="shared" si="39"/>
        <v>7</v>
      </c>
      <c r="K143" s="67">
        <f t="shared" si="40"/>
        <v>12</v>
      </c>
      <c r="L143" s="59">
        <f t="shared" si="41"/>
        <v>7</v>
      </c>
      <c r="M143" s="68">
        <f t="shared" si="42"/>
        <v>11.583333333333334</v>
      </c>
      <c r="N143" s="68">
        <f t="shared" si="43"/>
        <v>8</v>
      </c>
      <c r="O143" s="69">
        <f t="shared" si="44"/>
        <v>12.583333333333334</v>
      </c>
      <c r="P143" s="69">
        <f t="shared" si="45"/>
        <v>8</v>
      </c>
      <c r="Q143" s="65">
        <f t="shared" si="46"/>
        <v>160000</v>
      </c>
      <c r="R143" s="65">
        <f t="shared" si="47"/>
        <v>160000</v>
      </c>
      <c r="S143" s="70">
        <f t="shared" si="48"/>
        <v>0</v>
      </c>
      <c r="T143" s="71">
        <f t="shared" si="49"/>
        <v>0</v>
      </c>
    </row>
    <row r="144" spans="1:20" s="9" customFormat="1" ht="16.5">
      <c r="A144" s="56">
        <v>9</v>
      </c>
      <c r="B144" s="64" t="s">
        <v>263</v>
      </c>
      <c r="C144" s="64">
        <v>1</v>
      </c>
      <c r="D144" s="65">
        <v>33900</v>
      </c>
      <c r="E144" s="64">
        <v>5</v>
      </c>
      <c r="F144" s="64">
        <v>94</v>
      </c>
      <c r="G144" s="64">
        <v>6</v>
      </c>
      <c r="H144" s="66">
        <v>38513</v>
      </c>
      <c r="I144" s="67">
        <f t="shared" si="38"/>
        <v>11</v>
      </c>
      <c r="J144" s="59">
        <f t="shared" si="39"/>
        <v>7</v>
      </c>
      <c r="K144" s="67">
        <f t="shared" si="40"/>
        <v>12</v>
      </c>
      <c r="L144" s="59">
        <f t="shared" si="41"/>
        <v>7</v>
      </c>
      <c r="M144" s="68">
        <f t="shared" si="42"/>
        <v>11.583333333333334</v>
      </c>
      <c r="N144" s="68">
        <f t="shared" si="43"/>
        <v>5</v>
      </c>
      <c r="O144" s="69">
        <f t="shared" si="44"/>
        <v>12.583333333333334</v>
      </c>
      <c r="P144" s="69">
        <f t="shared" si="45"/>
        <v>5</v>
      </c>
      <c r="Q144" s="65">
        <f t="shared" si="46"/>
        <v>33900</v>
      </c>
      <c r="R144" s="65">
        <f t="shared" si="47"/>
        <v>33900</v>
      </c>
      <c r="S144" s="70">
        <f t="shared" si="48"/>
        <v>0</v>
      </c>
      <c r="T144" s="71">
        <f t="shared" si="49"/>
        <v>0</v>
      </c>
    </row>
    <row r="145" spans="1:20" s="9" customFormat="1" ht="16.5">
      <c r="A145" s="64">
        <v>10</v>
      </c>
      <c r="B145" s="64" t="s">
        <v>264</v>
      </c>
      <c r="C145" s="64">
        <v>1</v>
      </c>
      <c r="D145" s="65">
        <v>17000</v>
      </c>
      <c r="E145" s="64">
        <v>5</v>
      </c>
      <c r="F145" s="64">
        <v>90</v>
      </c>
      <c r="G145" s="64">
        <v>12</v>
      </c>
      <c r="H145" s="66">
        <v>37256</v>
      </c>
      <c r="I145" s="67">
        <f t="shared" si="38"/>
        <v>15</v>
      </c>
      <c r="J145" s="59">
        <f t="shared" si="39"/>
        <v>1</v>
      </c>
      <c r="K145" s="67">
        <f t="shared" si="40"/>
        <v>16</v>
      </c>
      <c r="L145" s="59">
        <f t="shared" si="41"/>
        <v>1</v>
      </c>
      <c r="M145" s="68">
        <f t="shared" si="42"/>
        <v>15.083333333333334</v>
      </c>
      <c r="N145" s="68">
        <f t="shared" si="43"/>
        <v>5</v>
      </c>
      <c r="O145" s="69">
        <f t="shared" si="44"/>
        <v>16.083333333333332</v>
      </c>
      <c r="P145" s="69">
        <f t="shared" si="45"/>
        <v>5</v>
      </c>
      <c r="Q145" s="65">
        <f t="shared" si="46"/>
        <v>17000</v>
      </c>
      <c r="R145" s="65">
        <f t="shared" si="47"/>
        <v>17000</v>
      </c>
      <c r="S145" s="70">
        <f t="shared" si="48"/>
        <v>0</v>
      </c>
      <c r="T145" s="71">
        <f t="shared" si="49"/>
        <v>0</v>
      </c>
    </row>
    <row r="146" spans="1:20" s="9" customFormat="1" ht="16.5">
      <c r="A146" s="56">
        <v>11</v>
      </c>
      <c r="B146" s="64" t="s">
        <v>265</v>
      </c>
      <c r="C146" s="64">
        <v>1</v>
      </c>
      <c r="D146" s="65">
        <v>30000</v>
      </c>
      <c r="E146" s="64">
        <v>5</v>
      </c>
      <c r="F146" s="64">
        <v>94</v>
      </c>
      <c r="G146" s="64">
        <v>6</v>
      </c>
      <c r="H146" s="66">
        <v>38505</v>
      </c>
      <c r="I146" s="67">
        <f t="shared" si="38"/>
        <v>11</v>
      </c>
      <c r="J146" s="59">
        <f t="shared" si="39"/>
        <v>7</v>
      </c>
      <c r="K146" s="67">
        <f t="shared" si="40"/>
        <v>12</v>
      </c>
      <c r="L146" s="59">
        <f t="shared" si="41"/>
        <v>7</v>
      </c>
      <c r="M146" s="68">
        <f t="shared" si="42"/>
        <v>11.583333333333334</v>
      </c>
      <c r="N146" s="68">
        <f t="shared" si="43"/>
        <v>5</v>
      </c>
      <c r="O146" s="69">
        <f t="shared" si="44"/>
        <v>12.583333333333334</v>
      </c>
      <c r="P146" s="69">
        <f t="shared" si="45"/>
        <v>5</v>
      </c>
      <c r="Q146" s="65">
        <f t="shared" si="46"/>
        <v>30000</v>
      </c>
      <c r="R146" s="65">
        <f t="shared" si="47"/>
        <v>30000</v>
      </c>
      <c r="S146" s="70">
        <f t="shared" si="48"/>
        <v>0</v>
      </c>
      <c r="T146" s="71">
        <f t="shared" si="49"/>
        <v>0</v>
      </c>
    </row>
    <row r="147" spans="1:20" s="9" customFormat="1" ht="16.5">
      <c r="A147" s="64">
        <v>12</v>
      </c>
      <c r="B147" s="64" t="s">
        <v>266</v>
      </c>
      <c r="C147" s="64">
        <v>1</v>
      </c>
      <c r="D147" s="65">
        <v>35000</v>
      </c>
      <c r="E147" s="64">
        <v>8</v>
      </c>
      <c r="F147" s="64">
        <v>94</v>
      </c>
      <c r="G147" s="64">
        <v>5</v>
      </c>
      <c r="H147" s="66">
        <v>38503</v>
      </c>
      <c r="I147" s="67">
        <f t="shared" si="38"/>
        <v>11</v>
      </c>
      <c r="J147" s="59">
        <f t="shared" si="39"/>
        <v>8</v>
      </c>
      <c r="K147" s="67">
        <f t="shared" si="40"/>
        <v>12</v>
      </c>
      <c r="L147" s="59">
        <f t="shared" si="41"/>
        <v>8</v>
      </c>
      <c r="M147" s="68">
        <f t="shared" si="42"/>
        <v>11.666666666666666</v>
      </c>
      <c r="N147" s="68">
        <f t="shared" si="43"/>
        <v>8</v>
      </c>
      <c r="O147" s="69">
        <f t="shared" si="44"/>
        <v>12.666666666666666</v>
      </c>
      <c r="P147" s="69">
        <f t="shared" si="45"/>
        <v>8</v>
      </c>
      <c r="Q147" s="65">
        <f t="shared" si="46"/>
        <v>35000</v>
      </c>
      <c r="R147" s="65">
        <f t="shared" si="47"/>
        <v>35000</v>
      </c>
      <c r="S147" s="70">
        <f t="shared" si="48"/>
        <v>0</v>
      </c>
      <c r="T147" s="71">
        <f t="shared" si="49"/>
        <v>0</v>
      </c>
    </row>
    <row r="148" spans="1:20" s="9" customFormat="1" ht="16.5">
      <c r="A148" s="56">
        <v>13</v>
      </c>
      <c r="B148" s="64" t="s">
        <v>267</v>
      </c>
      <c r="C148" s="64">
        <v>1</v>
      </c>
      <c r="D148" s="65">
        <v>45000</v>
      </c>
      <c r="E148" s="64">
        <v>5</v>
      </c>
      <c r="F148" s="64">
        <v>94</v>
      </c>
      <c r="G148" s="64">
        <v>6</v>
      </c>
      <c r="H148" s="66">
        <v>38505</v>
      </c>
      <c r="I148" s="67">
        <f t="shared" si="38"/>
        <v>11</v>
      </c>
      <c r="J148" s="59">
        <f t="shared" si="39"/>
        <v>7</v>
      </c>
      <c r="K148" s="67">
        <f t="shared" si="40"/>
        <v>12</v>
      </c>
      <c r="L148" s="59">
        <f t="shared" si="41"/>
        <v>7</v>
      </c>
      <c r="M148" s="68">
        <f t="shared" si="42"/>
        <v>11.583333333333334</v>
      </c>
      <c r="N148" s="68">
        <f t="shared" si="43"/>
        <v>5</v>
      </c>
      <c r="O148" s="69">
        <f t="shared" si="44"/>
        <v>12.583333333333334</v>
      </c>
      <c r="P148" s="69">
        <f t="shared" si="45"/>
        <v>5</v>
      </c>
      <c r="Q148" s="65">
        <f t="shared" si="46"/>
        <v>45000</v>
      </c>
      <c r="R148" s="65">
        <f t="shared" si="47"/>
        <v>45000</v>
      </c>
      <c r="S148" s="70">
        <f t="shared" si="48"/>
        <v>0</v>
      </c>
      <c r="T148" s="71">
        <f t="shared" si="49"/>
        <v>0</v>
      </c>
    </row>
    <row r="149" spans="1:20" s="9" customFormat="1" ht="16.5">
      <c r="A149" s="64">
        <v>14</v>
      </c>
      <c r="B149" s="64" t="s">
        <v>268</v>
      </c>
      <c r="C149" s="64">
        <v>1</v>
      </c>
      <c r="D149" s="65">
        <v>10000</v>
      </c>
      <c r="E149" s="64">
        <v>8</v>
      </c>
      <c r="F149" s="64">
        <v>94</v>
      </c>
      <c r="G149" s="64">
        <v>6</v>
      </c>
      <c r="H149" s="66">
        <v>38505</v>
      </c>
      <c r="I149" s="67">
        <f t="shared" si="38"/>
        <v>11</v>
      </c>
      <c r="J149" s="59">
        <f t="shared" si="39"/>
        <v>7</v>
      </c>
      <c r="K149" s="67">
        <f t="shared" si="40"/>
        <v>12</v>
      </c>
      <c r="L149" s="59">
        <f t="shared" si="41"/>
        <v>7</v>
      </c>
      <c r="M149" s="68">
        <f t="shared" si="42"/>
        <v>11.583333333333334</v>
      </c>
      <c r="N149" s="68">
        <f t="shared" si="43"/>
        <v>8</v>
      </c>
      <c r="O149" s="69">
        <f t="shared" si="44"/>
        <v>12.583333333333334</v>
      </c>
      <c r="P149" s="69">
        <f t="shared" si="45"/>
        <v>8</v>
      </c>
      <c r="Q149" s="65">
        <f t="shared" si="46"/>
        <v>10000</v>
      </c>
      <c r="R149" s="65">
        <f t="shared" si="47"/>
        <v>10000</v>
      </c>
      <c r="S149" s="70">
        <f t="shared" si="48"/>
        <v>0</v>
      </c>
      <c r="T149" s="71">
        <f t="shared" si="49"/>
        <v>0</v>
      </c>
    </row>
    <row r="150" spans="1:20" s="9" customFormat="1" ht="16.5">
      <c r="A150" s="56">
        <v>15</v>
      </c>
      <c r="B150" s="64" t="s">
        <v>268</v>
      </c>
      <c r="C150" s="64">
        <v>1</v>
      </c>
      <c r="D150" s="65">
        <v>11000</v>
      </c>
      <c r="E150" s="64">
        <v>8</v>
      </c>
      <c r="F150" s="64">
        <v>94</v>
      </c>
      <c r="G150" s="64">
        <v>6</v>
      </c>
      <c r="H150" s="66">
        <v>38505</v>
      </c>
      <c r="I150" s="67">
        <f t="shared" si="38"/>
        <v>11</v>
      </c>
      <c r="J150" s="59">
        <f t="shared" si="39"/>
        <v>7</v>
      </c>
      <c r="K150" s="67">
        <f t="shared" si="40"/>
        <v>12</v>
      </c>
      <c r="L150" s="59">
        <f t="shared" si="41"/>
        <v>7</v>
      </c>
      <c r="M150" s="68">
        <f t="shared" si="42"/>
        <v>11.583333333333334</v>
      </c>
      <c r="N150" s="68">
        <f t="shared" si="43"/>
        <v>8</v>
      </c>
      <c r="O150" s="69">
        <f t="shared" si="44"/>
        <v>12.583333333333334</v>
      </c>
      <c r="P150" s="69">
        <f t="shared" si="45"/>
        <v>8</v>
      </c>
      <c r="Q150" s="65">
        <f t="shared" si="46"/>
        <v>11000</v>
      </c>
      <c r="R150" s="65">
        <f t="shared" si="47"/>
        <v>11000</v>
      </c>
      <c r="S150" s="70">
        <f t="shared" si="48"/>
        <v>0</v>
      </c>
      <c r="T150" s="71">
        <f t="shared" si="49"/>
        <v>0</v>
      </c>
    </row>
    <row r="151" spans="1:20" s="9" customFormat="1" ht="16.5">
      <c r="A151" s="64">
        <v>16</v>
      </c>
      <c r="B151" s="64" t="s">
        <v>268</v>
      </c>
      <c r="C151" s="64">
        <v>1</v>
      </c>
      <c r="D151" s="65">
        <v>10000</v>
      </c>
      <c r="E151" s="64">
        <v>8</v>
      </c>
      <c r="F151" s="64">
        <v>94</v>
      </c>
      <c r="G151" s="64">
        <v>6</v>
      </c>
      <c r="H151" s="66">
        <v>38505</v>
      </c>
      <c r="I151" s="67">
        <f t="shared" si="38"/>
        <v>11</v>
      </c>
      <c r="J151" s="59">
        <f t="shared" si="39"/>
        <v>7</v>
      </c>
      <c r="K151" s="67">
        <f t="shared" si="40"/>
        <v>12</v>
      </c>
      <c r="L151" s="59">
        <f t="shared" si="41"/>
        <v>7</v>
      </c>
      <c r="M151" s="68">
        <f t="shared" si="42"/>
        <v>11.583333333333334</v>
      </c>
      <c r="N151" s="68">
        <f t="shared" si="43"/>
        <v>8</v>
      </c>
      <c r="O151" s="69">
        <f t="shared" si="44"/>
        <v>12.583333333333334</v>
      </c>
      <c r="P151" s="69">
        <f t="shared" si="45"/>
        <v>8</v>
      </c>
      <c r="Q151" s="65">
        <f t="shared" si="46"/>
        <v>10000</v>
      </c>
      <c r="R151" s="65">
        <f t="shared" si="47"/>
        <v>10000</v>
      </c>
      <c r="S151" s="70">
        <f t="shared" si="48"/>
        <v>0</v>
      </c>
      <c r="T151" s="71">
        <f t="shared" si="49"/>
        <v>0</v>
      </c>
    </row>
    <row r="152" spans="1:20" s="9" customFormat="1" ht="16.5">
      <c r="A152" s="56">
        <v>17</v>
      </c>
      <c r="B152" s="64" t="s">
        <v>269</v>
      </c>
      <c r="C152" s="64">
        <v>1</v>
      </c>
      <c r="D152" s="65">
        <v>25000</v>
      </c>
      <c r="E152" s="64">
        <v>3</v>
      </c>
      <c r="F152" s="64">
        <v>94</v>
      </c>
      <c r="G152" s="64">
        <v>6</v>
      </c>
      <c r="H152" s="66">
        <v>38505</v>
      </c>
      <c r="I152" s="67">
        <f t="shared" si="38"/>
        <v>11</v>
      </c>
      <c r="J152" s="59">
        <f t="shared" si="39"/>
        <v>7</v>
      </c>
      <c r="K152" s="67">
        <f t="shared" si="40"/>
        <v>12</v>
      </c>
      <c r="L152" s="59">
        <f t="shared" si="41"/>
        <v>7</v>
      </c>
      <c r="M152" s="68">
        <f t="shared" si="42"/>
        <v>11.583333333333334</v>
      </c>
      <c r="N152" s="68">
        <f t="shared" si="43"/>
        <v>3</v>
      </c>
      <c r="O152" s="69">
        <f t="shared" si="44"/>
        <v>12.583333333333334</v>
      </c>
      <c r="P152" s="69">
        <f t="shared" si="45"/>
        <v>3</v>
      </c>
      <c r="Q152" s="65">
        <f t="shared" si="46"/>
        <v>25000</v>
      </c>
      <c r="R152" s="65">
        <f t="shared" si="47"/>
        <v>25000</v>
      </c>
      <c r="S152" s="70">
        <f t="shared" si="48"/>
        <v>0</v>
      </c>
      <c r="T152" s="71">
        <f t="shared" si="49"/>
        <v>0</v>
      </c>
    </row>
    <row r="153" spans="1:20" s="9" customFormat="1" ht="16.5">
      <c r="A153" s="64">
        <v>18</v>
      </c>
      <c r="B153" s="64" t="s">
        <v>269</v>
      </c>
      <c r="C153" s="64">
        <v>1</v>
      </c>
      <c r="D153" s="65">
        <v>10000</v>
      </c>
      <c r="E153" s="64">
        <v>3</v>
      </c>
      <c r="F153" s="64">
        <v>94</v>
      </c>
      <c r="G153" s="64">
        <v>6</v>
      </c>
      <c r="H153" s="66">
        <v>38505</v>
      </c>
      <c r="I153" s="67">
        <f t="shared" si="38"/>
        <v>11</v>
      </c>
      <c r="J153" s="59">
        <f t="shared" si="39"/>
        <v>7</v>
      </c>
      <c r="K153" s="67">
        <f t="shared" si="40"/>
        <v>12</v>
      </c>
      <c r="L153" s="59">
        <f t="shared" si="41"/>
        <v>7</v>
      </c>
      <c r="M153" s="68">
        <f t="shared" si="42"/>
        <v>11.583333333333334</v>
      </c>
      <c r="N153" s="68">
        <f t="shared" si="43"/>
        <v>3</v>
      </c>
      <c r="O153" s="69">
        <f t="shared" si="44"/>
        <v>12.583333333333334</v>
      </c>
      <c r="P153" s="69">
        <f t="shared" si="45"/>
        <v>3</v>
      </c>
      <c r="Q153" s="65">
        <f t="shared" si="46"/>
        <v>10000</v>
      </c>
      <c r="R153" s="65">
        <f t="shared" si="47"/>
        <v>10000</v>
      </c>
      <c r="S153" s="70">
        <f t="shared" si="48"/>
        <v>0</v>
      </c>
      <c r="T153" s="71">
        <f t="shared" si="49"/>
        <v>0</v>
      </c>
    </row>
    <row r="154" spans="1:20" s="9" customFormat="1" ht="16.5">
      <c r="A154" s="56">
        <v>19</v>
      </c>
      <c r="B154" s="64" t="s">
        <v>269</v>
      </c>
      <c r="C154" s="64">
        <v>1</v>
      </c>
      <c r="D154" s="65">
        <v>90000</v>
      </c>
      <c r="E154" s="64">
        <v>3</v>
      </c>
      <c r="F154" s="64">
        <v>94</v>
      </c>
      <c r="G154" s="64">
        <v>6</v>
      </c>
      <c r="H154" s="66">
        <v>38505</v>
      </c>
      <c r="I154" s="67">
        <f t="shared" si="38"/>
        <v>11</v>
      </c>
      <c r="J154" s="59">
        <f t="shared" si="39"/>
        <v>7</v>
      </c>
      <c r="K154" s="67">
        <f t="shared" si="40"/>
        <v>12</v>
      </c>
      <c r="L154" s="59">
        <f t="shared" si="41"/>
        <v>7</v>
      </c>
      <c r="M154" s="68">
        <f t="shared" si="42"/>
        <v>11.583333333333334</v>
      </c>
      <c r="N154" s="68">
        <f t="shared" si="43"/>
        <v>3</v>
      </c>
      <c r="O154" s="69">
        <f t="shared" si="44"/>
        <v>12.583333333333334</v>
      </c>
      <c r="P154" s="69">
        <f t="shared" si="45"/>
        <v>3</v>
      </c>
      <c r="Q154" s="65">
        <f t="shared" si="46"/>
        <v>90000</v>
      </c>
      <c r="R154" s="65">
        <f t="shared" si="47"/>
        <v>90000</v>
      </c>
      <c r="S154" s="70">
        <f t="shared" si="48"/>
        <v>0</v>
      </c>
      <c r="T154" s="71">
        <f t="shared" si="49"/>
        <v>0</v>
      </c>
    </row>
    <row r="155" spans="1:20" s="9" customFormat="1" ht="16.5">
      <c r="A155" s="64">
        <v>20</v>
      </c>
      <c r="B155" s="64" t="s">
        <v>270</v>
      </c>
      <c r="C155" s="64">
        <v>1</v>
      </c>
      <c r="D155" s="65">
        <v>23445</v>
      </c>
      <c r="E155" s="64">
        <v>3</v>
      </c>
      <c r="F155" s="64">
        <v>94</v>
      </c>
      <c r="G155" s="64">
        <v>5</v>
      </c>
      <c r="H155" s="66">
        <v>38503</v>
      </c>
      <c r="I155" s="67">
        <f t="shared" si="38"/>
        <v>11</v>
      </c>
      <c r="J155" s="59">
        <f t="shared" si="39"/>
        <v>8</v>
      </c>
      <c r="K155" s="67">
        <f t="shared" si="40"/>
        <v>12</v>
      </c>
      <c r="L155" s="59">
        <f t="shared" si="41"/>
        <v>8</v>
      </c>
      <c r="M155" s="68">
        <f t="shared" si="42"/>
        <v>11.666666666666666</v>
      </c>
      <c r="N155" s="68">
        <f t="shared" si="43"/>
        <v>3</v>
      </c>
      <c r="O155" s="69">
        <f t="shared" si="44"/>
        <v>12.666666666666666</v>
      </c>
      <c r="P155" s="69">
        <f t="shared" si="45"/>
        <v>3</v>
      </c>
      <c r="Q155" s="65">
        <f t="shared" si="46"/>
        <v>23445</v>
      </c>
      <c r="R155" s="65">
        <f t="shared" si="47"/>
        <v>23445</v>
      </c>
      <c r="S155" s="70">
        <f t="shared" si="48"/>
        <v>0</v>
      </c>
      <c r="T155" s="71">
        <f t="shared" si="49"/>
        <v>0</v>
      </c>
    </row>
    <row r="156" spans="1:20" s="9" customFormat="1" ht="16.5">
      <c r="A156" s="56">
        <v>21</v>
      </c>
      <c r="B156" s="64" t="s">
        <v>271</v>
      </c>
      <c r="C156" s="64">
        <v>1</v>
      </c>
      <c r="D156" s="65">
        <v>33000</v>
      </c>
      <c r="E156" s="64">
        <v>3</v>
      </c>
      <c r="F156" s="64">
        <v>94</v>
      </c>
      <c r="G156" s="64">
        <v>5</v>
      </c>
      <c r="H156" s="66">
        <v>38491</v>
      </c>
      <c r="I156" s="67">
        <f t="shared" si="38"/>
        <v>11</v>
      </c>
      <c r="J156" s="59">
        <f t="shared" si="39"/>
        <v>8</v>
      </c>
      <c r="K156" s="67">
        <f t="shared" si="40"/>
        <v>12</v>
      </c>
      <c r="L156" s="59">
        <f t="shared" si="41"/>
        <v>8</v>
      </c>
      <c r="M156" s="68">
        <f t="shared" si="42"/>
        <v>11.666666666666666</v>
      </c>
      <c r="N156" s="68">
        <f t="shared" si="43"/>
        <v>3</v>
      </c>
      <c r="O156" s="69">
        <f t="shared" si="44"/>
        <v>12.666666666666666</v>
      </c>
      <c r="P156" s="69">
        <f t="shared" si="45"/>
        <v>3</v>
      </c>
      <c r="Q156" s="65">
        <f t="shared" si="46"/>
        <v>33000</v>
      </c>
      <c r="R156" s="65">
        <f t="shared" si="47"/>
        <v>33000</v>
      </c>
      <c r="S156" s="70">
        <f t="shared" si="48"/>
        <v>0</v>
      </c>
      <c r="T156" s="71">
        <f t="shared" si="49"/>
        <v>0</v>
      </c>
    </row>
    <row r="157" spans="1:20" s="9" customFormat="1" ht="16.5">
      <c r="A157" s="64">
        <v>22</v>
      </c>
      <c r="B157" s="64" t="s">
        <v>272</v>
      </c>
      <c r="C157" s="64">
        <v>1</v>
      </c>
      <c r="D157" s="65">
        <v>90000</v>
      </c>
      <c r="E157" s="64">
        <v>6</v>
      </c>
      <c r="F157" s="64">
        <v>94</v>
      </c>
      <c r="G157" s="64">
        <v>6</v>
      </c>
      <c r="H157" s="66">
        <v>38505</v>
      </c>
      <c r="I157" s="67">
        <f t="shared" si="38"/>
        <v>11</v>
      </c>
      <c r="J157" s="59">
        <f t="shared" si="39"/>
        <v>7</v>
      </c>
      <c r="K157" s="67">
        <f t="shared" si="40"/>
        <v>12</v>
      </c>
      <c r="L157" s="59">
        <f t="shared" si="41"/>
        <v>7</v>
      </c>
      <c r="M157" s="68">
        <f t="shared" si="42"/>
        <v>11.583333333333334</v>
      </c>
      <c r="N157" s="68">
        <f t="shared" si="43"/>
        <v>6</v>
      </c>
      <c r="O157" s="69">
        <f t="shared" si="44"/>
        <v>12.583333333333334</v>
      </c>
      <c r="P157" s="69">
        <f t="shared" si="45"/>
        <v>6</v>
      </c>
      <c r="Q157" s="65">
        <f t="shared" si="46"/>
        <v>90000</v>
      </c>
      <c r="R157" s="65">
        <f t="shared" si="47"/>
        <v>90000</v>
      </c>
      <c r="S157" s="70">
        <f t="shared" si="48"/>
        <v>0</v>
      </c>
      <c r="T157" s="71">
        <f t="shared" si="49"/>
        <v>0</v>
      </c>
    </row>
    <row r="158" spans="1:20" s="9" customFormat="1" ht="16.5">
      <c r="A158" s="56">
        <v>23</v>
      </c>
      <c r="B158" s="64" t="s">
        <v>273</v>
      </c>
      <c r="C158" s="64">
        <v>1</v>
      </c>
      <c r="D158" s="65">
        <v>160000</v>
      </c>
      <c r="E158" s="64">
        <v>5</v>
      </c>
      <c r="F158" s="64">
        <v>94</v>
      </c>
      <c r="G158" s="64">
        <v>6</v>
      </c>
      <c r="H158" s="66">
        <v>38505</v>
      </c>
      <c r="I158" s="67">
        <f t="shared" si="38"/>
        <v>11</v>
      </c>
      <c r="J158" s="59">
        <f t="shared" si="39"/>
        <v>7</v>
      </c>
      <c r="K158" s="67">
        <f t="shared" si="40"/>
        <v>12</v>
      </c>
      <c r="L158" s="59">
        <f t="shared" si="41"/>
        <v>7</v>
      </c>
      <c r="M158" s="68">
        <f t="shared" si="42"/>
        <v>11.583333333333334</v>
      </c>
      <c r="N158" s="68">
        <f t="shared" si="43"/>
        <v>5</v>
      </c>
      <c r="O158" s="69">
        <f t="shared" si="44"/>
        <v>12.583333333333334</v>
      </c>
      <c r="P158" s="69">
        <f t="shared" si="45"/>
        <v>5</v>
      </c>
      <c r="Q158" s="65">
        <f t="shared" si="46"/>
        <v>160000</v>
      </c>
      <c r="R158" s="65">
        <f t="shared" si="47"/>
        <v>160000</v>
      </c>
      <c r="S158" s="70">
        <f t="shared" si="48"/>
        <v>0</v>
      </c>
      <c r="T158" s="71">
        <f t="shared" si="49"/>
        <v>0</v>
      </c>
    </row>
    <row r="159" spans="1:20" s="9" customFormat="1" ht="16.5">
      <c r="A159" s="64">
        <v>24</v>
      </c>
      <c r="B159" s="64" t="s">
        <v>274</v>
      </c>
      <c r="C159" s="64">
        <v>1</v>
      </c>
      <c r="D159" s="65">
        <v>30000</v>
      </c>
      <c r="E159" s="64">
        <v>5</v>
      </c>
      <c r="F159" s="64">
        <v>94</v>
      </c>
      <c r="G159" s="64">
        <v>6</v>
      </c>
      <c r="H159" s="66">
        <v>38505</v>
      </c>
      <c r="I159" s="67">
        <f t="shared" si="38"/>
        <v>11</v>
      </c>
      <c r="J159" s="59">
        <f t="shared" si="39"/>
        <v>7</v>
      </c>
      <c r="K159" s="67">
        <f t="shared" si="40"/>
        <v>12</v>
      </c>
      <c r="L159" s="59">
        <f t="shared" si="41"/>
        <v>7</v>
      </c>
      <c r="M159" s="68">
        <f t="shared" si="42"/>
        <v>11.583333333333334</v>
      </c>
      <c r="N159" s="68">
        <f t="shared" si="43"/>
        <v>5</v>
      </c>
      <c r="O159" s="69">
        <f t="shared" si="44"/>
        <v>12.583333333333334</v>
      </c>
      <c r="P159" s="69">
        <f t="shared" si="45"/>
        <v>5</v>
      </c>
      <c r="Q159" s="65">
        <f t="shared" si="46"/>
        <v>30000</v>
      </c>
      <c r="R159" s="65">
        <f t="shared" si="47"/>
        <v>30000</v>
      </c>
      <c r="S159" s="70">
        <f t="shared" si="48"/>
        <v>0</v>
      </c>
      <c r="T159" s="71">
        <f t="shared" si="49"/>
        <v>0</v>
      </c>
    </row>
    <row r="160" spans="1:20" s="9" customFormat="1" ht="16.5">
      <c r="A160" s="56">
        <v>25</v>
      </c>
      <c r="B160" s="64" t="s">
        <v>275</v>
      </c>
      <c r="C160" s="64">
        <v>1</v>
      </c>
      <c r="D160" s="65">
        <v>16000</v>
      </c>
      <c r="E160" s="64">
        <v>10</v>
      </c>
      <c r="F160" s="64">
        <v>94</v>
      </c>
      <c r="G160" s="64">
        <v>6</v>
      </c>
      <c r="H160" s="66">
        <v>38505</v>
      </c>
      <c r="I160" s="67">
        <f t="shared" si="38"/>
        <v>11</v>
      </c>
      <c r="J160" s="59">
        <f t="shared" si="39"/>
        <v>7</v>
      </c>
      <c r="K160" s="67">
        <f t="shared" si="40"/>
        <v>12</v>
      </c>
      <c r="L160" s="59">
        <f t="shared" si="41"/>
        <v>7</v>
      </c>
      <c r="M160" s="68">
        <f t="shared" si="42"/>
        <v>11.583333333333334</v>
      </c>
      <c r="N160" s="68">
        <v>9.58</v>
      </c>
      <c r="O160" s="69">
        <f t="shared" si="44"/>
        <v>12.583333333333334</v>
      </c>
      <c r="P160" s="69">
        <f t="shared" si="45"/>
        <v>10</v>
      </c>
      <c r="Q160" s="65">
        <f>(D160/E160)*N160+672</f>
        <v>16000</v>
      </c>
      <c r="R160" s="65">
        <f t="shared" si="47"/>
        <v>16000</v>
      </c>
      <c r="S160" s="70">
        <f t="shared" si="48"/>
        <v>0</v>
      </c>
      <c r="T160" s="71">
        <f t="shared" si="49"/>
        <v>0</v>
      </c>
    </row>
    <row r="161" spans="1:20" s="9" customFormat="1" ht="16.5">
      <c r="A161" s="64">
        <v>26</v>
      </c>
      <c r="B161" s="64" t="s">
        <v>276</v>
      </c>
      <c r="C161" s="64">
        <v>1</v>
      </c>
      <c r="D161" s="65">
        <v>17500</v>
      </c>
      <c r="E161" s="64">
        <v>5</v>
      </c>
      <c r="F161" s="64">
        <v>94</v>
      </c>
      <c r="G161" s="64">
        <v>5</v>
      </c>
      <c r="H161" s="66">
        <v>38503</v>
      </c>
      <c r="I161" s="67">
        <f t="shared" si="38"/>
        <v>11</v>
      </c>
      <c r="J161" s="59">
        <f t="shared" si="39"/>
        <v>8</v>
      </c>
      <c r="K161" s="67">
        <f t="shared" si="40"/>
        <v>12</v>
      </c>
      <c r="L161" s="59">
        <f t="shared" si="41"/>
        <v>8</v>
      </c>
      <c r="M161" s="68">
        <f t="shared" si="42"/>
        <v>11.666666666666666</v>
      </c>
      <c r="N161" s="68">
        <f aca="true" t="shared" si="50" ref="N161:N168">IF(M161&gt;E161,E161,M161)</f>
        <v>5</v>
      </c>
      <c r="O161" s="69">
        <f t="shared" si="44"/>
        <v>12.666666666666666</v>
      </c>
      <c r="P161" s="69">
        <f t="shared" si="45"/>
        <v>5</v>
      </c>
      <c r="Q161" s="65">
        <f aca="true" t="shared" si="51" ref="Q161:Q168">(D161/E161)*N161</f>
        <v>17500</v>
      </c>
      <c r="R161" s="65">
        <f t="shared" si="47"/>
        <v>17500</v>
      </c>
      <c r="S161" s="70">
        <f t="shared" si="48"/>
        <v>0</v>
      </c>
      <c r="T161" s="71">
        <f t="shared" si="49"/>
        <v>0</v>
      </c>
    </row>
    <row r="162" spans="1:20" s="9" customFormat="1" ht="16.5">
      <c r="A162" s="56">
        <v>27</v>
      </c>
      <c r="B162" s="64" t="s">
        <v>276</v>
      </c>
      <c r="C162" s="64">
        <v>1</v>
      </c>
      <c r="D162" s="65">
        <v>17500</v>
      </c>
      <c r="E162" s="64">
        <v>5</v>
      </c>
      <c r="F162" s="64">
        <v>94</v>
      </c>
      <c r="G162" s="64">
        <v>5</v>
      </c>
      <c r="H162" s="66">
        <v>38503</v>
      </c>
      <c r="I162" s="67">
        <f t="shared" si="38"/>
        <v>11</v>
      </c>
      <c r="J162" s="59">
        <f t="shared" si="39"/>
        <v>8</v>
      </c>
      <c r="K162" s="67">
        <f t="shared" si="40"/>
        <v>12</v>
      </c>
      <c r="L162" s="59">
        <f t="shared" si="41"/>
        <v>8</v>
      </c>
      <c r="M162" s="68">
        <f t="shared" si="42"/>
        <v>11.666666666666666</v>
      </c>
      <c r="N162" s="68">
        <f t="shared" si="50"/>
        <v>5</v>
      </c>
      <c r="O162" s="69">
        <f t="shared" si="44"/>
        <v>12.666666666666666</v>
      </c>
      <c r="P162" s="69">
        <f t="shared" si="45"/>
        <v>5</v>
      </c>
      <c r="Q162" s="65">
        <f t="shared" si="51"/>
        <v>17500</v>
      </c>
      <c r="R162" s="65">
        <f t="shared" si="47"/>
        <v>17500</v>
      </c>
      <c r="S162" s="70">
        <f t="shared" si="48"/>
        <v>0</v>
      </c>
      <c r="T162" s="71">
        <f t="shared" si="49"/>
        <v>0</v>
      </c>
    </row>
    <row r="163" spans="1:20" s="9" customFormat="1" ht="16.5">
      <c r="A163" s="64">
        <v>28</v>
      </c>
      <c r="B163" s="64" t="s">
        <v>276</v>
      </c>
      <c r="C163" s="64">
        <v>1</v>
      </c>
      <c r="D163" s="65">
        <v>17500</v>
      </c>
      <c r="E163" s="64">
        <v>5</v>
      </c>
      <c r="F163" s="64">
        <v>94</v>
      </c>
      <c r="G163" s="64">
        <v>5</v>
      </c>
      <c r="H163" s="66">
        <v>38503</v>
      </c>
      <c r="I163" s="67">
        <f t="shared" si="38"/>
        <v>11</v>
      </c>
      <c r="J163" s="59">
        <f t="shared" si="39"/>
        <v>8</v>
      </c>
      <c r="K163" s="67">
        <f t="shared" si="40"/>
        <v>12</v>
      </c>
      <c r="L163" s="59">
        <f t="shared" si="41"/>
        <v>8</v>
      </c>
      <c r="M163" s="68">
        <f t="shared" si="42"/>
        <v>11.666666666666666</v>
      </c>
      <c r="N163" s="68">
        <f t="shared" si="50"/>
        <v>5</v>
      </c>
      <c r="O163" s="69">
        <f t="shared" si="44"/>
        <v>12.666666666666666</v>
      </c>
      <c r="P163" s="69">
        <f t="shared" si="45"/>
        <v>5</v>
      </c>
      <c r="Q163" s="65">
        <f t="shared" si="51"/>
        <v>17500</v>
      </c>
      <c r="R163" s="65">
        <f t="shared" si="47"/>
        <v>17500</v>
      </c>
      <c r="S163" s="70">
        <f t="shared" si="48"/>
        <v>0</v>
      </c>
      <c r="T163" s="71">
        <f t="shared" si="49"/>
        <v>0</v>
      </c>
    </row>
    <row r="164" spans="1:20" s="9" customFormat="1" ht="16.5">
      <c r="A164" s="56">
        <v>29</v>
      </c>
      <c r="B164" s="64" t="s">
        <v>276</v>
      </c>
      <c r="C164" s="64">
        <v>1</v>
      </c>
      <c r="D164" s="65">
        <v>17500</v>
      </c>
      <c r="E164" s="64">
        <v>5</v>
      </c>
      <c r="F164" s="64">
        <v>94</v>
      </c>
      <c r="G164" s="64">
        <v>5</v>
      </c>
      <c r="H164" s="66">
        <v>38503</v>
      </c>
      <c r="I164" s="67">
        <f t="shared" si="38"/>
        <v>11</v>
      </c>
      <c r="J164" s="59">
        <f t="shared" si="39"/>
        <v>8</v>
      </c>
      <c r="K164" s="67">
        <f t="shared" si="40"/>
        <v>12</v>
      </c>
      <c r="L164" s="59">
        <f t="shared" si="41"/>
        <v>8</v>
      </c>
      <c r="M164" s="68">
        <f t="shared" si="42"/>
        <v>11.666666666666666</v>
      </c>
      <c r="N164" s="68">
        <f t="shared" si="50"/>
        <v>5</v>
      </c>
      <c r="O164" s="69">
        <f t="shared" si="44"/>
        <v>12.666666666666666</v>
      </c>
      <c r="P164" s="69">
        <f t="shared" si="45"/>
        <v>5</v>
      </c>
      <c r="Q164" s="65">
        <f t="shared" si="51"/>
        <v>17500</v>
      </c>
      <c r="R164" s="65">
        <f t="shared" si="47"/>
        <v>17500</v>
      </c>
      <c r="S164" s="70">
        <f t="shared" si="48"/>
        <v>0</v>
      </c>
      <c r="T164" s="71">
        <f t="shared" si="49"/>
        <v>0</v>
      </c>
    </row>
    <row r="165" spans="1:20" s="9" customFormat="1" ht="16.5">
      <c r="A165" s="64">
        <v>30</v>
      </c>
      <c r="B165" s="64" t="s">
        <v>276</v>
      </c>
      <c r="C165" s="64">
        <v>1</v>
      </c>
      <c r="D165" s="65">
        <v>17500</v>
      </c>
      <c r="E165" s="64">
        <v>5</v>
      </c>
      <c r="F165" s="64">
        <v>94</v>
      </c>
      <c r="G165" s="64">
        <v>5</v>
      </c>
      <c r="H165" s="66">
        <v>38503</v>
      </c>
      <c r="I165" s="67">
        <f t="shared" si="38"/>
        <v>11</v>
      </c>
      <c r="J165" s="59">
        <f t="shared" si="39"/>
        <v>8</v>
      </c>
      <c r="K165" s="67">
        <f t="shared" si="40"/>
        <v>12</v>
      </c>
      <c r="L165" s="59">
        <f t="shared" si="41"/>
        <v>8</v>
      </c>
      <c r="M165" s="68">
        <f t="shared" si="42"/>
        <v>11.666666666666666</v>
      </c>
      <c r="N165" s="68">
        <f t="shared" si="50"/>
        <v>5</v>
      </c>
      <c r="O165" s="69">
        <f t="shared" si="44"/>
        <v>12.666666666666666</v>
      </c>
      <c r="P165" s="69">
        <f t="shared" si="45"/>
        <v>5</v>
      </c>
      <c r="Q165" s="65">
        <f t="shared" si="51"/>
        <v>17500</v>
      </c>
      <c r="R165" s="65">
        <f t="shared" si="47"/>
        <v>17500</v>
      </c>
      <c r="S165" s="70">
        <f t="shared" si="48"/>
        <v>0</v>
      </c>
      <c r="T165" s="71">
        <f t="shared" si="49"/>
        <v>0</v>
      </c>
    </row>
    <row r="166" spans="1:20" s="9" customFormat="1" ht="16.5">
      <c r="A166" s="56">
        <v>31</v>
      </c>
      <c r="B166" s="64" t="s">
        <v>277</v>
      </c>
      <c r="C166" s="64">
        <v>1</v>
      </c>
      <c r="D166" s="65">
        <v>12000</v>
      </c>
      <c r="E166" s="64">
        <v>5</v>
      </c>
      <c r="F166" s="64">
        <v>94</v>
      </c>
      <c r="G166" s="64">
        <v>5</v>
      </c>
      <c r="H166" s="66">
        <v>38491</v>
      </c>
      <c r="I166" s="67">
        <f t="shared" si="38"/>
        <v>11</v>
      </c>
      <c r="J166" s="59">
        <f t="shared" si="39"/>
        <v>8</v>
      </c>
      <c r="K166" s="67">
        <f t="shared" si="40"/>
        <v>12</v>
      </c>
      <c r="L166" s="59">
        <f t="shared" si="41"/>
        <v>8</v>
      </c>
      <c r="M166" s="68">
        <f t="shared" si="42"/>
        <v>11.666666666666666</v>
      </c>
      <c r="N166" s="68">
        <f t="shared" si="50"/>
        <v>5</v>
      </c>
      <c r="O166" s="69">
        <f t="shared" si="44"/>
        <v>12.666666666666666</v>
      </c>
      <c r="P166" s="69">
        <f t="shared" si="45"/>
        <v>5</v>
      </c>
      <c r="Q166" s="65">
        <f t="shared" si="51"/>
        <v>12000</v>
      </c>
      <c r="R166" s="65">
        <f t="shared" si="47"/>
        <v>12000</v>
      </c>
      <c r="S166" s="70">
        <f t="shared" si="48"/>
        <v>0</v>
      </c>
      <c r="T166" s="71">
        <f t="shared" si="49"/>
        <v>0</v>
      </c>
    </row>
    <row r="167" spans="1:20" s="9" customFormat="1" ht="16.5">
      <c r="A167" s="64">
        <v>32</v>
      </c>
      <c r="B167" s="64" t="s">
        <v>278</v>
      </c>
      <c r="C167" s="64">
        <v>1</v>
      </c>
      <c r="D167" s="65">
        <v>70000</v>
      </c>
      <c r="E167" s="64">
        <v>5</v>
      </c>
      <c r="F167" s="64">
        <v>94</v>
      </c>
      <c r="G167" s="64">
        <v>6</v>
      </c>
      <c r="H167" s="66">
        <v>38505</v>
      </c>
      <c r="I167" s="67">
        <f t="shared" si="38"/>
        <v>11</v>
      </c>
      <c r="J167" s="59">
        <f t="shared" si="39"/>
        <v>7</v>
      </c>
      <c r="K167" s="67">
        <f t="shared" si="40"/>
        <v>12</v>
      </c>
      <c r="L167" s="59">
        <f t="shared" si="41"/>
        <v>7</v>
      </c>
      <c r="M167" s="68">
        <f t="shared" si="42"/>
        <v>11.583333333333334</v>
      </c>
      <c r="N167" s="68">
        <f t="shared" si="50"/>
        <v>5</v>
      </c>
      <c r="O167" s="69">
        <f t="shared" si="44"/>
        <v>12.583333333333334</v>
      </c>
      <c r="P167" s="69">
        <f t="shared" si="45"/>
        <v>5</v>
      </c>
      <c r="Q167" s="65">
        <f t="shared" si="51"/>
        <v>70000</v>
      </c>
      <c r="R167" s="65">
        <f t="shared" si="47"/>
        <v>70000</v>
      </c>
      <c r="S167" s="70">
        <f t="shared" si="48"/>
        <v>0</v>
      </c>
      <c r="T167" s="71">
        <f t="shared" si="49"/>
        <v>0</v>
      </c>
    </row>
    <row r="168" spans="1:20" s="9" customFormat="1" ht="17.25" thickBot="1">
      <c r="A168" s="87">
        <v>33</v>
      </c>
      <c r="B168" s="72" t="s">
        <v>278</v>
      </c>
      <c r="C168" s="72">
        <v>1</v>
      </c>
      <c r="D168" s="45">
        <v>70000</v>
      </c>
      <c r="E168" s="72">
        <v>5</v>
      </c>
      <c r="F168" s="72">
        <v>94</v>
      </c>
      <c r="G168" s="72">
        <v>6</v>
      </c>
      <c r="H168" s="73">
        <v>38505</v>
      </c>
      <c r="I168" s="74">
        <f t="shared" si="38"/>
        <v>11</v>
      </c>
      <c r="J168" s="59">
        <f t="shared" si="39"/>
        <v>7</v>
      </c>
      <c r="K168" s="74">
        <f t="shared" si="40"/>
        <v>12</v>
      </c>
      <c r="L168" s="59">
        <f t="shared" si="41"/>
        <v>7</v>
      </c>
      <c r="M168" s="75">
        <f t="shared" si="42"/>
        <v>11.583333333333334</v>
      </c>
      <c r="N168" s="75">
        <f t="shared" si="50"/>
        <v>5</v>
      </c>
      <c r="O168" s="76">
        <f t="shared" si="44"/>
        <v>12.583333333333334</v>
      </c>
      <c r="P168" s="76">
        <f t="shared" si="45"/>
        <v>5</v>
      </c>
      <c r="Q168" s="45">
        <f t="shared" si="51"/>
        <v>70000</v>
      </c>
      <c r="R168" s="45">
        <f t="shared" si="47"/>
        <v>70000</v>
      </c>
      <c r="S168" s="77">
        <f t="shared" si="48"/>
        <v>0</v>
      </c>
      <c r="T168" s="78">
        <f t="shared" si="49"/>
        <v>0</v>
      </c>
    </row>
    <row r="169" spans="1:21" ht="24.75" customHeight="1" thickBot="1">
      <c r="A169" s="913" t="s">
        <v>279</v>
      </c>
      <c r="B169" s="913"/>
      <c r="C169" s="101"/>
      <c r="D169" s="108">
        <f>SUM(D170:D173)</f>
        <v>3574184</v>
      </c>
      <c r="E169" s="102"/>
      <c r="F169" s="102"/>
      <c r="G169" s="102"/>
      <c r="H169" s="103"/>
      <c r="I169" s="102"/>
      <c r="J169" s="102"/>
      <c r="K169" s="102"/>
      <c r="L169" s="102"/>
      <c r="M169" s="104"/>
      <c r="N169" s="104"/>
      <c r="O169" s="105"/>
      <c r="P169" s="105"/>
      <c r="Q169" s="106">
        <f>SUM(Q170:Q171)</f>
        <v>477654.9666666667</v>
      </c>
      <c r="R169" s="106">
        <f>SUM(R170:R173)</f>
        <v>617502.4777777778</v>
      </c>
      <c r="S169" s="107">
        <f>SUM(S170:S173)</f>
        <v>59569.73333333335</v>
      </c>
      <c r="T169" s="106">
        <f>SUM(T170:T171)</f>
        <v>1996529.0333333332</v>
      </c>
      <c r="U169" s="111">
        <f>SUM(D173)</f>
        <v>500000</v>
      </c>
    </row>
    <row r="170" spans="1:20" ht="39.75" customHeight="1">
      <c r="A170" s="97">
        <v>1</v>
      </c>
      <c r="B170" s="98" t="s">
        <v>280</v>
      </c>
      <c r="C170" s="97">
        <v>1</v>
      </c>
      <c r="D170" s="57">
        <v>2320000</v>
      </c>
      <c r="E170" s="97">
        <v>60</v>
      </c>
      <c r="F170" s="99">
        <v>94</v>
      </c>
      <c r="G170" s="99">
        <v>6</v>
      </c>
      <c r="H170" s="58">
        <v>38519</v>
      </c>
      <c r="I170" s="59">
        <f>$I$2-F170</f>
        <v>11</v>
      </c>
      <c r="J170" s="59">
        <f>$J$2-G170+1</f>
        <v>7</v>
      </c>
      <c r="K170" s="59">
        <f>$K$2-F170</f>
        <v>12</v>
      </c>
      <c r="L170" s="59">
        <f>$L$2-G170+1</f>
        <v>7</v>
      </c>
      <c r="M170" s="60">
        <f>I170+J170/12</f>
        <v>11.583333333333334</v>
      </c>
      <c r="N170" s="60">
        <f>IF(M170&gt;E170,E170,M170)</f>
        <v>11.583333333333334</v>
      </c>
      <c r="O170" s="61">
        <f>K170+L170/12</f>
        <v>12.583333333333334</v>
      </c>
      <c r="P170" s="61">
        <f>IF(O170&gt;E170,E170,O170)</f>
        <v>12.583333333333334</v>
      </c>
      <c r="Q170" s="57">
        <f>(D170/E170)*N170</f>
        <v>447888.8888888889</v>
      </c>
      <c r="R170" s="57">
        <f>(D170/E170)*P170</f>
        <v>486555.55555555556</v>
      </c>
      <c r="S170" s="62">
        <f>R170-Q170</f>
        <v>38666.666666666686</v>
      </c>
      <c r="T170" s="100">
        <f>D170-Q170</f>
        <v>1872111.111111111</v>
      </c>
    </row>
    <row r="171" spans="1:21" ht="39.75" customHeight="1">
      <c r="A171" s="85">
        <v>2</v>
      </c>
      <c r="B171" s="86" t="s">
        <v>280</v>
      </c>
      <c r="C171" s="36">
        <v>1</v>
      </c>
      <c r="D171" s="65">
        <v>154184</v>
      </c>
      <c r="E171" s="85">
        <v>60</v>
      </c>
      <c r="F171" s="36">
        <v>94</v>
      </c>
      <c r="G171" s="36">
        <v>6</v>
      </c>
      <c r="H171" s="66">
        <v>38519</v>
      </c>
      <c r="I171" s="67">
        <f>$I$2-F171</f>
        <v>11</v>
      </c>
      <c r="J171" s="67">
        <f>$J$2-G171+1</f>
        <v>7</v>
      </c>
      <c r="K171" s="67">
        <f>$K$2-F171</f>
        <v>12</v>
      </c>
      <c r="L171" s="59">
        <f>$L$2-G171+1</f>
        <v>7</v>
      </c>
      <c r="M171" s="68">
        <f>I171+J171/12</f>
        <v>11.583333333333334</v>
      </c>
      <c r="N171" s="68">
        <f>IF(M171&gt;E171,E171,M171)</f>
        <v>11.583333333333334</v>
      </c>
      <c r="O171" s="69">
        <f>K171+L171/12</f>
        <v>12.583333333333334</v>
      </c>
      <c r="P171" s="69">
        <f>IF(O171&gt;E171,E171,O171)</f>
        <v>12.583333333333334</v>
      </c>
      <c r="Q171" s="65">
        <f>(D171/E171)*N171</f>
        <v>29766.077777777777</v>
      </c>
      <c r="R171" s="65">
        <f>(D171/E171)*P171</f>
        <v>32335.81111111111</v>
      </c>
      <c r="S171" s="70">
        <f>R171-Q171</f>
        <v>2569.7333333333336</v>
      </c>
      <c r="T171" s="71">
        <f>D171-Q171</f>
        <v>124417.92222222223</v>
      </c>
      <c r="U171" s="112"/>
    </row>
    <row r="172" spans="1:20" s="164" customFormat="1" ht="24">
      <c r="A172" s="151">
        <v>3</v>
      </c>
      <c r="B172" s="161" t="s">
        <v>431</v>
      </c>
      <c r="C172" s="162">
        <v>6</v>
      </c>
      <c r="D172" s="152">
        <v>600000</v>
      </c>
      <c r="E172" s="151">
        <v>60</v>
      </c>
      <c r="F172" s="162">
        <v>101</v>
      </c>
      <c r="G172" s="162">
        <v>3</v>
      </c>
      <c r="H172" s="153">
        <v>40969</v>
      </c>
      <c r="I172" s="154">
        <f>$I$2-F172</f>
        <v>4</v>
      </c>
      <c r="J172" s="154">
        <f>$J$2-G172+1</f>
        <v>10</v>
      </c>
      <c r="K172" s="154">
        <f>$K$2-F172</f>
        <v>5</v>
      </c>
      <c r="L172" s="155">
        <f>$L$2-G172+1</f>
        <v>10</v>
      </c>
      <c r="M172" s="165">
        <f>I172+J172/12</f>
        <v>4.833333333333333</v>
      </c>
      <c r="N172" s="165">
        <f>IF(M172&gt;E172,E172,M172)</f>
        <v>4.833333333333333</v>
      </c>
      <c r="O172" s="157">
        <f>K172+L172/12</f>
        <v>5.833333333333333</v>
      </c>
      <c r="P172" s="157">
        <f>IF(O172&gt;E172,E172,O172)</f>
        <v>5.833333333333333</v>
      </c>
      <c r="Q172" s="152">
        <f>(D172/E172)*N172</f>
        <v>48333.33333333333</v>
      </c>
      <c r="R172" s="152">
        <f>(D172/E172)*P172</f>
        <v>58333.33333333333</v>
      </c>
      <c r="S172" s="158">
        <f>R172-Q172</f>
        <v>10000</v>
      </c>
      <c r="T172" s="163">
        <f>D172-Q172</f>
        <v>551666.6666666666</v>
      </c>
    </row>
    <row r="173" spans="1:20" ht="24">
      <c r="A173" s="113">
        <v>4</v>
      </c>
      <c r="B173" s="124" t="s">
        <v>431</v>
      </c>
      <c r="C173" s="125">
        <v>5</v>
      </c>
      <c r="D173" s="114">
        <v>500000</v>
      </c>
      <c r="E173" s="113">
        <v>60</v>
      </c>
      <c r="F173" s="125">
        <v>102</v>
      </c>
      <c r="G173" s="125">
        <v>3</v>
      </c>
      <c r="H173" s="115">
        <v>41334</v>
      </c>
      <c r="I173" s="122">
        <f>$I$2-F173</f>
        <v>3</v>
      </c>
      <c r="J173" s="214">
        <f>$J$2-G173+1</f>
        <v>10</v>
      </c>
      <c r="K173" s="214">
        <f>$K$2-F173</f>
        <v>4</v>
      </c>
      <c r="L173" s="214">
        <f>$L$2-G173+1</f>
        <v>10</v>
      </c>
      <c r="M173" s="214">
        <f>I173+J173/12</f>
        <v>3.8333333333333335</v>
      </c>
      <c r="N173" s="214">
        <f>IF(M173&gt;E173,E173,M173)</f>
        <v>3.8333333333333335</v>
      </c>
      <c r="O173" s="118">
        <f>K173+L173/12</f>
        <v>4.833333333333333</v>
      </c>
      <c r="P173" s="118">
        <f>IF(O173&gt;E173,E173,O173)</f>
        <v>4.833333333333333</v>
      </c>
      <c r="Q173" s="114">
        <f>(D173/E173)*N173</f>
        <v>31944.44444444445</v>
      </c>
      <c r="R173" s="114">
        <f>(D173/E173)*P173</f>
        <v>40277.77777777778</v>
      </c>
      <c r="S173" s="119">
        <f>R173-Q173</f>
        <v>8333.333333333332</v>
      </c>
      <c r="T173" s="119">
        <f>D173-Q173</f>
        <v>468055.55555555556</v>
      </c>
    </row>
  </sheetData>
  <sheetProtection/>
  <mergeCells count="8">
    <mergeCell ref="Q1:S1"/>
    <mergeCell ref="A4:B4"/>
    <mergeCell ref="A135:B135"/>
    <mergeCell ref="A169:B169"/>
    <mergeCell ref="F1:H1"/>
    <mergeCell ref="I1:J1"/>
    <mergeCell ref="K1:L1"/>
    <mergeCell ref="M1:P1"/>
  </mergeCells>
  <printOptions/>
  <pageMargins left="0.75" right="0.75" top="1" bottom="1" header="0.5" footer="0.5"/>
  <pageSetup horizontalDpi="600" verticalDpi="600" orientation="landscape" paperSize="9" scale="85" r:id="rId3"/>
  <legacyDrawing r:id="rId2"/>
</worksheet>
</file>

<file path=xl/worksheets/sheet31.xml><?xml version="1.0" encoding="utf-8"?>
<worksheet xmlns="http://schemas.openxmlformats.org/spreadsheetml/2006/main" xmlns:r="http://schemas.openxmlformats.org/officeDocument/2006/relationships">
  <sheetPr>
    <tabColor indexed="13"/>
  </sheetPr>
  <dimension ref="A1:CG173"/>
  <sheetViews>
    <sheetView tabSelected="1" zoomScalePageLayoutView="0" workbookViewId="0" topLeftCell="A1">
      <selection activeCell="I53" sqref="I53"/>
    </sheetView>
  </sheetViews>
  <sheetFormatPr defaultColWidth="9.00390625" defaultRowHeight="16.5"/>
  <cols>
    <col min="1" max="1" width="3.625" style="3" customWidth="1"/>
    <col min="2" max="2" width="10.00390625" style="3" customWidth="1"/>
    <col min="3" max="3" width="6.875" style="3" customWidth="1"/>
    <col min="4" max="4" width="10.25390625" style="6" customWidth="1"/>
    <col min="5" max="5" width="3.25390625" style="3" customWidth="1"/>
    <col min="6" max="6" width="4.125" style="3" customWidth="1"/>
    <col min="7" max="7" width="2.50390625" style="3" customWidth="1"/>
    <col min="8" max="8" width="7.625" style="79" customWidth="1"/>
    <col min="9" max="9" width="4.75390625" style="3" customWidth="1"/>
    <col min="10" max="10" width="2.875" style="3" customWidth="1"/>
    <col min="11" max="11" width="4.75390625" style="3" customWidth="1"/>
    <col min="12" max="12" width="3.125" style="3" customWidth="1"/>
    <col min="13" max="13" width="6.125" style="80" customWidth="1"/>
    <col min="14" max="14" width="4.50390625" style="80" customWidth="1"/>
    <col min="15" max="15" width="4.125" style="81" customWidth="1"/>
    <col min="16" max="16" width="5.125" style="81" customWidth="1"/>
    <col min="17" max="17" width="8.625" style="6" customWidth="1"/>
    <col min="18" max="18" width="9.75390625" style="6" customWidth="1"/>
    <col min="19" max="20" width="10.875" style="3" customWidth="1"/>
    <col min="21" max="21" width="12.75390625" style="3" bestFit="1" customWidth="1"/>
    <col min="22" max="16384" width="9.00390625" style="3" customWidth="1"/>
  </cols>
  <sheetData>
    <row r="1" spans="1:20" s="35" customFormat="1" ht="85.5" customHeight="1">
      <c r="A1" s="34" t="s">
        <v>240</v>
      </c>
      <c r="B1" s="34" t="s">
        <v>241</v>
      </c>
      <c r="C1" s="34" t="s">
        <v>80</v>
      </c>
      <c r="D1" s="82" t="s">
        <v>243</v>
      </c>
      <c r="E1" s="34" t="s">
        <v>244</v>
      </c>
      <c r="F1" s="917" t="s">
        <v>245</v>
      </c>
      <c r="G1" s="917"/>
      <c r="H1" s="917"/>
      <c r="I1" s="922" t="s">
        <v>246</v>
      </c>
      <c r="J1" s="927"/>
      <c r="K1" s="922" t="s">
        <v>246</v>
      </c>
      <c r="L1" s="927"/>
      <c r="M1" s="923" t="s">
        <v>247</v>
      </c>
      <c r="N1" s="924"/>
      <c r="O1" s="925"/>
      <c r="P1" s="927"/>
      <c r="Q1" s="914" t="s">
        <v>248</v>
      </c>
      <c r="R1" s="926"/>
      <c r="S1" s="927"/>
      <c r="T1" s="34"/>
    </row>
    <row r="2" spans="1:20" ht="16.5">
      <c r="A2" s="36"/>
      <c r="B2" s="36"/>
      <c r="C2" s="36"/>
      <c r="D2" s="37"/>
      <c r="E2" s="36"/>
      <c r="F2" s="38"/>
      <c r="G2" s="38"/>
      <c r="H2" s="38"/>
      <c r="I2" s="129">
        <v>106</v>
      </c>
      <c r="J2" s="132">
        <v>12</v>
      </c>
      <c r="K2" s="129">
        <v>107</v>
      </c>
      <c r="L2" s="132">
        <v>12</v>
      </c>
      <c r="M2" s="130" t="s">
        <v>804</v>
      </c>
      <c r="N2" s="130"/>
      <c r="O2" s="131" t="s">
        <v>805</v>
      </c>
      <c r="P2" s="131"/>
      <c r="Q2" s="130" t="s">
        <v>805</v>
      </c>
      <c r="R2" s="131" t="s">
        <v>806</v>
      </c>
      <c r="S2" s="133" t="s">
        <v>807</v>
      </c>
      <c r="T2" s="134" t="s">
        <v>808</v>
      </c>
    </row>
    <row r="3" spans="1:21" ht="17.25" thickBot="1">
      <c r="A3" s="44"/>
      <c r="B3" s="44"/>
      <c r="C3" s="44"/>
      <c r="D3" s="45">
        <f>D4+D135+D169</f>
        <v>12935581</v>
      </c>
      <c r="E3" s="44"/>
      <c r="F3" s="44" t="s">
        <v>249</v>
      </c>
      <c r="G3" s="44" t="s">
        <v>250</v>
      </c>
      <c r="H3" s="46"/>
      <c r="I3" s="44" t="s">
        <v>249</v>
      </c>
      <c r="J3" s="44" t="s">
        <v>250</v>
      </c>
      <c r="K3" s="44" t="s">
        <v>249</v>
      </c>
      <c r="L3" s="44" t="s">
        <v>250</v>
      </c>
      <c r="M3" s="47"/>
      <c r="N3" s="47"/>
      <c r="O3" s="48"/>
      <c r="P3" s="48"/>
      <c r="Q3" s="77">
        <f>Q4+Q135+Q169</f>
        <v>8518707.309722222</v>
      </c>
      <c r="R3" s="77">
        <f>R4+R135+R169</f>
        <v>9127033.259722212</v>
      </c>
      <c r="S3" s="77">
        <f>S4+S135+S169</f>
        <v>516714.83888888895</v>
      </c>
      <c r="T3" s="96">
        <f>T4+T135+T169</f>
        <v>3316873.6902777776</v>
      </c>
      <c r="U3" s="10" t="s">
        <v>472</v>
      </c>
    </row>
    <row r="4" spans="1:21" ht="28.5" thickBot="1">
      <c r="A4" s="918" t="s">
        <v>251</v>
      </c>
      <c r="B4" s="919"/>
      <c r="C4" s="49"/>
      <c r="D4" s="404">
        <f>SUM(D5:D127)</f>
        <v>7920552</v>
      </c>
      <c r="E4" s="49"/>
      <c r="F4" s="49"/>
      <c r="G4" s="49"/>
      <c r="H4" s="51"/>
      <c r="I4" s="49"/>
      <c r="J4" s="49"/>
      <c r="K4" s="49"/>
      <c r="L4" s="49"/>
      <c r="M4" s="52"/>
      <c r="N4" s="52" t="s">
        <v>252</v>
      </c>
      <c r="O4" s="53"/>
      <c r="P4" s="52" t="s">
        <v>252</v>
      </c>
      <c r="Q4" s="50">
        <f>SUM(Q5:Q127)</f>
        <v>6558970.943055555</v>
      </c>
      <c r="R4" s="50">
        <f>SUM(R5:R127)</f>
        <v>7009116.048611102</v>
      </c>
      <c r="S4" s="54">
        <f>SUM(S5:S128)</f>
        <v>457145.1055555556</v>
      </c>
      <c r="T4" s="55">
        <f>SUM(T5:T127)</f>
        <v>1361581.0569444445</v>
      </c>
      <c r="U4" s="111">
        <f>SUM(D58:D60)</f>
        <v>46598</v>
      </c>
    </row>
    <row r="5" spans="1:20" s="466" customFormat="1" ht="16.5">
      <c r="A5" s="450" t="s">
        <v>730</v>
      </c>
      <c r="B5" s="450" t="s">
        <v>731</v>
      </c>
      <c r="C5" s="450">
        <v>1</v>
      </c>
      <c r="D5" s="451">
        <v>1200951</v>
      </c>
      <c r="E5" s="450">
        <v>6</v>
      </c>
      <c r="F5" s="450">
        <v>85</v>
      </c>
      <c r="G5" s="450">
        <v>6</v>
      </c>
      <c r="H5" s="452">
        <v>35246</v>
      </c>
      <c r="I5" s="453">
        <f aca="true" t="shared" si="0" ref="I5:I36">$I$2-F5</f>
        <v>21</v>
      </c>
      <c r="J5" s="453">
        <f aca="true" t="shared" si="1" ref="J5:J36">$J$2-G5+1</f>
        <v>7</v>
      </c>
      <c r="K5" s="453">
        <f aca="true" t="shared" si="2" ref="K5:K36">$K$2-F5</f>
        <v>22</v>
      </c>
      <c r="L5" s="453">
        <f aca="true" t="shared" si="3" ref="L5:L36">$L$2-G5+1</f>
        <v>7</v>
      </c>
      <c r="M5" s="454">
        <f aca="true" t="shared" si="4" ref="M5:M36">I5+J5/12</f>
        <v>21.583333333333332</v>
      </c>
      <c r="N5" s="454">
        <f aca="true" t="shared" si="5" ref="N5:N36">IF(M5&gt;E5,E5,M5)</f>
        <v>6</v>
      </c>
      <c r="O5" s="455">
        <f aca="true" t="shared" si="6" ref="O5:O36">K5+L5/12</f>
        <v>22.583333333333332</v>
      </c>
      <c r="P5" s="455">
        <f aca="true" t="shared" si="7" ref="P5:P36">IF(O5&gt;E5,E5,O5)</f>
        <v>6</v>
      </c>
      <c r="Q5" s="451">
        <f aca="true" t="shared" si="8" ref="Q5:Q36">(D5/E5)*N5</f>
        <v>1200951</v>
      </c>
      <c r="R5" s="451">
        <f aca="true" t="shared" si="9" ref="R5:R36">(D5/E5)*P5</f>
        <v>1200951</v>
      </c>
      <c r="S5" s="456">
        <f aca="true" t="shared" si="10" ref="S5:S36">R5-Q5</f>
        <v>0</v>
      </c>
      <c r="T5" s="457">
        <f aca="true" t="shared" si="11" ref="T5:T36">D5-Q5</f>
        <v>0</v>
      </c>
    </row>
    <row r="6" spans="1:20" s="466" customFormat="1" ht="16.5">
      <c r="A6" s="450" t="s">
        <v>732</v>
      </c>
      <c r="B6" s="450" t="s">
        <v>733</v>
      </c>
      <c r="C6" s="450">
        <v>1</v>
      </c>
      <c r="D6" s="451">
        <v>17000</v>
      </c>
      <c r="E6" s="450">
        <v>5</v>
      </c>
      <c r="F6" s="450">
        <v>95</v>
      </c>
      <c r="G6" s="450">
        <v>10</v>
      </c>
      <c r="H6" s="452">
        <v>39009</v>
      </c>
      <c r="I6" s="453">
        <f t="shared" si="0"/>
        <v>11</v>
      </c>
      <c r="J6" s="453">
        <f t="shared" si="1"/>
        <v>3</v>
      </c>
      <c r="K6" s="453">
        <f t="shared" si="2"/>
        <v>12</v>
      </c>
      <c r="L6" s="453">
        <f t="shared" si="3"/>
        <v>3</v>
      </c>
      <c r="M6" s="454">
        <f t="shared" si="4"/>
        <v>11.25</v>
      </c>
      <c r="N6" s="454">
        <f t="shared" si="5"/>
        <v>5</v>
      </c>
      <c r="O6" s="455">
        <f t="shared" si="6"/>
        <v>12.25</v>
      </c>
      <c r="P6" s="455">
        <f t="shared" si="7"/>
        <v>5</v>
      </c>
      <c r="Q6" s="451">
        <f t="shared" si="8"/>
        <v>17000</v>
      </c>
      <c r="R6" s="451">
        <f t="shared" si="9"/>
        <v>17000</v>
      </c>
      <c r="S6" s="456">
        <f t="shared" si="10"/>
        <v>0</v>
      </c>
      <c r="T6" s="457">
        <f t="shared" si="11"/>
        <v>0</v>
      </c>
    </row>
    <row r="7" spans="1:20" s="466" customFormat="1" ht="16.5">
      <c r="A7" s="450" t="s">
        <v>734</v>
      </c>
      <c r="B7" s="450" t="s">
        <v>735</v>
      </c>
      <c r="C7" s="450">
        <v>1</v>
      </c>
      <c r="D7" s="451">
        <v>880000</v>
      </c>
      <c r="E7" s="450">
        <v>8</v>
      </c>
      <c r="F7" s="450">
        <v>85</v>
      </c>
      <c r="G7" s="450">
        <v>6</v>
      </c>
      <c r="H7" s="452">
        <v>35245</v>
      </c>
      <c r="I7" s="453">
        <f t="shared" si="0"/>
        <v>21</v>
      </c>
      <c r="J7" s="453">
        <f t="shared" si="1"/>
        <v>7</v>
      </c>
      <c r="K7" s="453">
        <f t="shared" si="2"/>
        <v>22</v>
      </c>
      <c r="L7" s="453">
        <f t="shared" si="3"/>
        <v>7</v>
      </c>
      <c r="M7" s="454">
        <f t="shared" si="4"/>
        <v>21.583333333333332</v>
      </c>
      <c r="N7" s="454">
        <f t="shared" si="5"/>
        <v>8</v>
      </c>
      <c r="O7" s="455">
        <f t="shared" si="6"/>
        <v>22.583333333333332</v>
      </c>
      <c r="P7" s="455">
        <f t="shared" si="7"/>
        <v>8</v>
      </c>
      <c r="Q7" s="451">
        <f t="shared" si="8"/>
        <v>880000</v>
      </c>
      <c r="R7" s="451">
        <f t="shared" si="9"/>
        <v>880000</v>
      </c>
      <c r="S7" s="456">
        <f t="shared" si="10"/>
        <v>0</v>
      </c>
      <c r="T7" s="457">
        <f t="shared" si="11"/>
        <v>0</v>
      </c>
    </row>
    <row r="8" spans="1:20" s="466" customFormat="1" ht="16.5">
      <c r="A8" s="450" t="s">
        <v>736</v>
      </c>
      <c r="B8" s="450" t="s">
        <v>284</v>
      </c>
      <c r="C8" s="450">
        <v>8</v>
      </c>
      <c r="D8" s="451">
        <v>105120</v>
      </c>
      <c r="E8" s="450">
        <v>6</v>
      </c>
      <c r="F8" s="450">
        <v>85</v>
      </c>
      <c r="G8" s="450">
        <v>6</v>
      </c>
      <c r="H8" s="452">
        <v>35243</v>
      </c>
      <c r="I8" s="453">
        <f t="shared" si="0"/>
        <v>21</v>
      </c>
      <c r="J8" s="453">
        <f t="shared" si="1"/>
        <v>7</v>
      </c>
      <c r="K8" s="453">
        <f t="shared" si="2"/>
        <v>22</v>
      </c>
      <c r="L8" s="453">
        <f t="shared" si="3"/>
        <v>7</v>
      </c>
      <c r="M8" s="454">
        <f t="shared" si="4"/>
        <v>21.583333333333332</v>
      </c>
      <c r="N8" s="454">
        <f t="shared" si="5"/>
        <v>6</v>
      </c>
      <c r="O8" s="455">
        <f t="shared" si="6"/>
        <v>22.583333333333332</v>
      </c>
      <c r="P8" s="455">
        <f t="shared" si="7"/>
        <v>6</v>
      </c>
      <c r="Q8" s="451">
        <f t="shared" si="8"/>
        <v>105120</v>
      </c>
      <c r="R8" s="451">
        <f t="shared" si="9"/>
        <v>105120</v>
      </c>
      <c r="S8" s="456">
        <f t="shared" si="10"/>
        <v>0</v>
      </c>
      <c r="T8" s="457">
        <f t="shared" si="11"/>
        <v>0</v>
      </c>
    </row>
    <row r="9" spans="1:20" s="466" customFormat="1" ht="16.5">
      <c r="A9" s="450" t="s">
        <v>737</v>
      </c>
      <c r="B9" s="450" t="s">
        <v>271</v>
      </c>
      <c r="C9" s="450">
        <v>3</v>
      </c>
      <c r="D9" s="451">
        <v>63000</v>
      </c>
      <c r="E9" s="450">
        <v>3</v>
      </c>
      <c r="F9" s="450">
        <v>91</v>
      </c>
      <c r="G9" s="450">
        <v>12</v>
      </c>
      <c r="H9" s="452">
        <v>37608</v>
      </c>
      <c r="I9" s="453">
        <f t="shared" si="0"/>
        <v>15</v>
      </c>
      <c r="J9" s="453">
        <f t="shared" si="1"/>
        <v>1</v>
      </c>
      <c r="K9" s="453">
        <f t="shared" si="2"/>
        <v>16</v>
      </c>
      <c r="L9" s="453">
        <f t="shared" si="3"/>
        <v>1</v>
      </c>
      <c r="M9" s="454">
        <f t="shared" si="4"/>
        <v>15.083333333333334</v>
      </c>
      <c r="N9" s="454">
        <f t="shared" si="5"/>
        <v>3</v>
      </c>
      <c r="O9" s="455">
        <f t="shared" si="6"/>
        <v>16.083333333333332</v>
      </c>
      <c r="P9" s="455">
        <f t="shared" si="7"/>
        <v>3</v>
      </c>
      <c r="Q9" s="451">
        <f t="shared" si="8"/>
        <v>63000</v>
      </c>
      <c r="R9" s="451">
        <f t="shared" si="9"/>
        <v>63000</v>
      </c>
      <c r="S9" s="456">
        <f t="shared" si="10"/>
        <v>0</v>
      </c>
      <c r="T9" s="457">
        <f t="shared" si="11"/>
        <v>0</v>
      </c>
    </row>
    <row r="10" spans="1:20" s="466" customFormat="1" ht="16.5">
      <c r="A10" s="450" t="s">
        <v>738</v>
      </c>
      <c r="B10" s="450" t="s">
        <v>739</v>
      </c>
      <c r="C10" s="450">
        <v>1</v>
      </c>
      <c r="D10" s="451">
        <v>63604</v>
      </c>
      <c r="E10" s="450">
        <v>10</v>
      </c>
      <c r="F10" s="450">
        <v>85</v>
      </c>
      <c r="G10" s="450">
        <v>6</v>
      </c>
      <c r="H10" s="452">
        <v>35246</v>
      </c>
      <c r="I10" s="453">
        <f t="shared" si="0"/>
        <v>21</v>
      </c>
      <c r="J10" s="453">
        <f t="shared" si="1"/>
        <v>7</v>
      </c>
      <c r="K10" s="453">
        <f t="shared" si="2"/>
        <v>22</v>
      </c>
      <c r="L10" s="453">
        <f t="shared" si="3"/>
        <v>7</v>
      </c>
      <c r="M10" s="454">
        <f t="shared" si="4"/>
        <v>21.583333333333332</v>
      </c>
      <c r="N10" s="454">
        <f t="shared" si="5"/>
        <v>10</v>
      </c>
      <c r="O10" s="455">
        <f t="shared" si="6"/>
        <v>22.583333333333332</v>
      </c>
      <c r="P10" s="455">
        <f t="shared" si="7"/>
        <v>10</v>
      </c>
      <c r="Q10" s="451">
        <f t="shared" si="8"/>
        <v>63604</v>
      </c>
      <c r="R10" s="451">
        <f t="shared" si="9"/>
        <v>63604</v>
      </c>
      <c r="S10" s="456">
        <f t="shared" si="10"/>
        <v>0</v>
      </c>
      <c r="T10" s="457">
        <f t="shared" si="11"/>
        <v>0</v>
      </c>
    </row>
    <row r="11" spans="1:20" s="466" customFormat="1" ht="16.5">
      <c r="A11" s="450" t="s">
        <v>740</v>
      </c>
      <c r="B11" s="450" t="s">
        <v>741</v>
      </c>
      <c r="C11" s="450">
        <v>1</v>
      </c>
      <c r="D11" s="451">
        <v>34879</v>
      </c>
      <c r="E11" s="450">
        <v>5</v>
      </c>
      <c r="F11" s="450">
        <v>85</v>
      </c>
      <c r="G11" s="450">
        <v>6</v>
      </c>
      <c r="H11" s="452">
        <v>35246</v>
      </c>
      <c r="I11" s="453">
        <f t="shared" si="0"/>
        <v>21</v>
      </c>
      <c r="J11" s="453">
        <f t="shared" si="1"/>
        <v>7</v>
      </c>
      <c r="K11" s="453">
        <f t="shared" si="2"/>
        <v>22</v>
      </c>
      <c r="L11" s="453">
        <f t="shared" si="3"/>
        <v>7</v>
      </c>
      <c r="M11" s="454">
        <f t="shared" si="4"/>
        <v>21.583333333333332</v>
      </c>
      <c r="N11" s="454">
        <f t="shared" si="5"/>
        <v>5</v>
      </c>
      <c r="O11" s="455">
        <f t="shared" si="6"/>
        <v>22.583333333333332</v>
      </c>
      <c r="P11" s="455">
        <f t="shared" si="7"/>
        <v>5</v>
      </c>
      <c r="Q11" s="451">
        <f t="shared" si="8"/>
        <v>34879</v>
      </c>
      <c r="R11" s="451">
        <f t="shared" si="9"/>
        <v>34879</v>
      </c>
      <c r="S11" s="456">
        <f t="shared" si="10"/>
        <v>0</v>
      </c>
      <c r="T11" s="457">
        <f t="shared" si="11"/>
        <v>0</v>
      </c>
    </row>
    <row r="12" spans="1:20" s="466" customFormat="1" ht="16.5">
      <c r="A12" s="450" t="s">
        <v>742</v>
      </c>
      <c r="B12" s="450" t="s">
        <v>743</v>
      </c>
      <c r="C12" s="450">
        <v>1</v>
      </c>
      <c r="D12" s="451">
        <v>15270</v>
      </c>
      <c r="E12" s="450">
        <v>5</v>
      </c>
      <c r="F12" s="450">
        <v>85</v>
      </c>
      <c r="G12" s="450">
        <v>6</v>
      </c>
      <c r="H12" s="452">
        <v>35246</v>
      </c>
      <c r="I12" s="453">
        <f t="shared" si="0"/>
        <v>21</v>
      </c>
      <c r="J12" s="453">
        <f t="shared" si="1"/>
        <v>7</v>
      </c>
      <c r="K12" s="453">
        <f t="shared" si="2"/>
        <v>22</v>
      </c>
      <c r="L12" s="453">
        <f t="shared" si="3"/>
        <v>7</v>
      </c>
      <c r="M12" s="454">
        <f t="shared" si="4"/>
        <v>21.583333333333332</v>
      </c>
      <c r="N12" s="454">
        <f t="shared" si="5"/>
        <v>5</v>
      </c>
      <c r="O12" s="455">
        <f t="shared" si="6"/>
        <v>22.583333333333332</v>
      </c>
      <c r="P12" s="455">
        <f t="shared" si="7"/>
        <v>5</v>
      </c>
      <c r="Q12" s="451">
        <f t="shared" si="8"/>
        <v>15270</v>
      </c>
      <c r="R12" s="451">
        <f t="shared" si="9"/>
        <v>15270</v>
      </c>
      <c r="S12" s="456">
        <f t="shared" si="10"/>
        <v>0</v>
      </c>
      <c r="T12" s="457">
        <f t="shared" si="11"/>
        <v>0</v>
      </c>
    </row>
    <row r="13" spans="1:20" s="466" customFormat="1" ht="16.5">
      <c r="A13" s="450" t="s">
        <v>744</v>
      </c>
      <c r="B13" s="450" t="s">
        <v>745</v>
      </c>
      <c r="C13" s="450">
        <v>1</v>
      </c>
      <c r="D13" s="451">
        <v>40278</v>
      </c>
      <c r="E13" s="450">
        <v>5</v>
      </c>
      <c r="F13" s="450">
        <v>85</v>
      </c>
      <c r="G13" s="450">
        <v>6</v>
      </c>
      <c r="H13" s="452">
        <v>35246</v>
      </c>
      <c r="I13" s="453">
        <f t="shared" si="0"/>
        <v>21</v>
      </c>
      <c r="J13" s="453">
        <f t="shared" si="1"/>
        <v>7</v>
      </c>
      <c r="K13" s="453">
        <f t="shared" si="2"/>
        <v>22</v>
      </c>
      <c r="L13" s="453">
        <f t="shared" si="3"/>
        <v>7</v>
      </c>
      <c r="M13" s="454">
        <f t="shared" si="4"/>
        <v>21.583333333333332</v>
      </c>
      <c r="N13" s="454">
        <f t="shared" si="5"/>
        <v>5</v>
      </c>
      <c r="O13" s="455">
        <f t="shared" si="6"/>
        <v>22.583333333333332</v>
      </c>
      <c r="P13" s="455">
        <f t="shared" si="7"/>
        <v>5</v>
      </c>
      <c r="Q13" s="451">
        <f t="shared" si="8"/>
        <v>40278</v>
      </c>
      <c r="R13" s="451">
        <f t="shared" si="9"/>
        <v>40278</v>
      </c>
      <c r="S13" s="456">
        <f t="shared" si="10"/>
        <v>0</v>
      </c>
      <c r="T13" s="457">
        <f t="shared" si="11"/>
        <v>0</v>
      </c>
    </row>
    <row r="14" spans="1:20" s="466" customFormat="1" ht="16.5">
      <c r="A14" s="450" t="s">
        <v>746</v>
      </c>
      <c r="B14" s="450" t="s">
        <v>747</v>
      </c>
      <c r="C14" s="450">
        <v>3</v>
      </c>
      <c r="D14" s="451">
        <v>34947</v>
      </c>
      <c r="E14" s="450">
        <v>5</v>
      </c>
      <c r="F14" s="450">
        <v>85</v>
      </c>
      <c r="G14" s="450">
        <v>6</v>
      </c>
      <c r="H14" s="452">
        <v>35246</v>
      </c>
      <c r="I14" s="453">
        <f t="shared" si="0"/>
        <v>21</v>
      </c>
      <c r="J14" s="453">
        <f t="shared" si="1"/>
        <v>7</v>
      </c>
      <c r="K14" s="453">
        <f t="shared" si="2"/>
        <v>22</v>
      </c>
      <c r="L14" s="453">
        <f t="shared" si="3"/>
        <v>7</v>
      </c>
      <c r="M14" s="454">
        <f t="shared" si="4"/>
        <v>21.583333333333332</v>
      </c>
      <c r="N14" s="454">
        <f t="shared" si="5"/>
        <v>5</v>
      </c>
      <c r="O14" s="455">
        <f t="shared" si="6"/>
        <v>22.583333333333332</v>
      </c>
      <c r="P14" s="455">
        <f t="shared" si="7"/>
        <v>5</v>
      </c>
      <c r="Q14" s="451">
        <f t="shared" si="8"/>
        <v>34947</v>
      </c>
      <c r="R14" s="451">
        <f t="shared" si="9"/>
        <v>34947</v>
      </c>
      <c r="S14" s="456">
        <f t="shared" si="10"/>
        <v>0</v>
      </c>
      <c r="T14" s="457">
        <f t="shared" si="11"/>
        <v>0</v>
      </c>
    </row>
    <row r="15" spans="1:20" s="466" customFormat="1" ht="16.5">
      <c r="A15" s="450" t="s">
        <v>748</v>
      </c>
      <c r="B15" s="450" t="s">
        <v>747</v>
      </c>
      <c r="C15" s="450">
        <v>4</v>
      </c>
      <c r="D15" s="451">
        <v>46576</v>
      </c>
      <c r="E15" s="450">
        <v>5</v>
      </c>
      <c r="F15" s="450">
        <v>85</v>
      </c>
      <c r="G15" s="450">
        <v>6</v>
      </c>
      <c r="H15" s="452">
        <v>35246</v>
      </c>
      <c r="I15" s="453">
        <f t="shared" si="0"/>
        <v>21</v>
      </c>
      <c r="J15" s="453">
        <f t="shared" si="1"/>
        <v>7</v>
      </c>
      <c r="K15" s="453">
        <f t="shared" si="2"/>
        <v>22</v>
      </c>
      <c r="L15" s="453">
        <f t="shared" si="3"/>
        <v>7</v>
      </c>
      <c r="M15" s="454">
        <f t="shared" si="4"/>
        <v>21.583333333333332</v>
      </c>
      <c r="N15" s="454">
        <f t="shared" si="5"/>
        <v>5</v>
      </c>
      <c r="O15" s="455">
        <f t="shared" si="6"/>
        <v>22.583333333333332</v>
      </c>
      <c r="P15" s="455">
        <f t="shared" si="7"/>
        <v>5</v>
      </c>
      <c r="Q15" s="451">
        <f t="shared" si="8"/>
        <v>46576</v>
      </c>
      <c r="R15" s="451">
        <f t="shared" si="9"/>
        <v>46576</v>
      </c>
      <c r="S15" s="456">
        <f t="shared" si="10"/>
        <v>0</v>
      </c>
      <c r="T15" s="457">
        <f t="shared" si="11"/>
        <v>0</v>
      </c>
    </row>
    <row r="16" spans="1:20" s="466" customFormat="1" ht="16.5">
      <c r="A16" s="450" t="s">
        <v>749</v>
      </c>
      <c r="B16" s="450" t="s">
        <v>747</v>
      </c>
      <c r="C16" s="450">
        <v>2</v>
      </c>
      <c r="D16" s="451">
        <v>24752</v>
      </c>
      <c r="E16" s="450">
        <v>5</v>
      </c>
      <c r="F16" s="450">
        <v>85</v>
      </c>
      <c r="G16" s="450">
        <v>6</v>
      </c>
      <c r="H16" s="452">
        <v>35246</v>
      </c>
      <c r="I16" s="453">
        <f t="shared" si="0"/>
        <v>21</v>
      </c>
      <c r="J16" s="453">
        <f t="shared" si="1"/>
        <v>7</v>
      </c>
      <c r="K16" s="453">
        <f t="shared" si="2"/>
        <v>22</v>
      </c>
      <c r="L16" s="453">
        <f t="shared" si="3"/>
        <v>7</v>
      </c>
      <c r="M16" s="454">
        <f t="shared" si="4"/>
        <v>21.583333333333332</v>
      </c>
      <c r="N16" s="454">
        <f t="shared" si="5"/>
        <v>5</v>
      </c>
      <c r="O16" s="455">
        <f t="shared" si="6"/>
        <v>22.583333333333332</v>
      </c>
      <c r="P16" s="455">
        <f t="shared" si="7"/>
        <v>5</v>
      </c>
      <c r="Q16" s="451">
        <f t="shared" si="8"/>
        <v>24752</v>
      </c>
      <c r="R16" s="451">
        <f t="shared" si="9"/>
        <v>24752</v>
      </c>
      <c r="S16" s="456">
        <f t="shared" si="10"/>
        <v>0</v>
      </c>
      <c r="T16" s="457">
        <f t="shared" si="11"/>
        <v>0</v>
      </c>
    </row>
    <row r="17" spans="1:20" s="466" customFormat="1" ht="16.5">
      <c r="A17" s="450" t="s">
        <v>750</v>
      </c>
      <c r="B17" s="450" t="s">
        <v>747</v>
      </c>
      <c r="C17" s="450">
        <v>5</v>
      </c>
      <c r="D17" s="451">
        <v>58280</v>
      </c>
      <c r="E17" s="450">
        <v>5</v>
      </c>
      <c r="F17" s="450">
        <v>85</v>
      </c>
      <c r="G17" s="450">
        <v>6</v>
      </c>
      <c r="H17" s="452">
        <v>35246</v>
      </c>
      <c r="I17" s="453">
        <f t="shared" si="0"/>
        <v>21</v>
      </c>
      <c r="J17" s="453">
        <f t="shared" si="1"/>
        <v>7</v>
      </c>
      <c r="K17" s="453">
        <f t="shared" si="2"/>
        <v>22</v>
      </c>
      <c r="L17" s="453">
        <f t="shared" si="3"/>
        <v>7</v>
      </c>
      <c r="M17" s="454">
        <f t="shared" si="4"/>
        <v>21.583333333333332</v>
      </c>
      <c r="N17" s="454">
        <f t="shared" si="5"/>
        <v>5</v>
      </c>
      <c r="O17" s="455">
        <f t="shared" si="6"/>
        <v>22.583333333333332</v>
      </c>
      <c r="P17" s="455">
        <f t="shared" si="7"/>
        <v>5</v>
      </c>
      <c r="Q17" s="451">
        <f t="shared" si="8"/>
        <v>58280</v>
      </c>
      <c r="R17" s="451">
        <f t="shared" si="9"/>
        <v>58280</v>
      </c>
      <c r="S17" s="456">
        <f t="shared" si="10"/>
        <v>0</v>
      </c>
      <c r="T17" s="457">
        <f t="shared" si="11"/>
        <v>0</v>
      </c>
    </row>
    <row r="18" spans="1:20" s="466" customFormat="1" ht="16.5">
      <c r="A18" s="450" t="s">
        <v>751</v>
      </c>
      <c r="B18" s="450" t="s">
        <v>752</v>
      </c>
      <c r="C18" s="450">
        <v>1</v>
      </c>
      <c r="D18" s="451">
        <v>15443</v>
      </c>
      <c r="E18" s="450">
        <v>5</v>
      </c>
      <c r="F18" s="450">
        <v>85</v>
      </c>
      <c r="G18" s="450">
        <v>6</v>
      </c>
      <c r="H18" s="452">
        <v>35246</v>
      </c>
      <c r="I18" s="453">
        <f t="shared" si="0"/>
        <v>21</v>
      </c>
      <c r="J18" s="453">
        <f t="shared" si="1"/>
        <v>7</v>
      </c>
      <c r="K18" s="453">
        <f t="shared" si="2"/>
        <v>22</v>
      </c>
      <c r="L18" s="453">
        <f t="shared" si="3"/>
        <v>7</v>
      </c>
      <c r="M18" s="454">
        <f t="shared" si="4"/>
        <v>21.583333333333332</v>
      </c>
      <c r="N18" s="454">
        <f t="shared" si="5"/>
        <v>5</v>
      </c>
      <c r="O18" s="455">
        <f t="shared" si="6"/>
        <v>22.583333333333332</v>
      </c>
      <c r="P18" s="455">
        <f t="shared" si="7"/>
        <v>5</v>
      </c>
      <c r="Q18" s="451">
        <f t="shared" si="8"/>
        <v>15443</v>
      </c>
      <c r="R18" s="451">
        <f t="shared" si="9"/>
        <v>15443</v>
      </c>
      <c r="S18" s="456">
        <f t="shared" si="10"/>
        <v>0</v>
      </c>
      <c r="T18" s="457">
        <f t="shared" si="11"/>
        <v>0</v>
      </c>
    </row>
    <row r="19" spans="1:20" s="466" customFormat="1" ht="16.5">
      <c r="A19" s="450" t="s">
        <v>753</v>
      </c>
      <c r="B19" s="450" t="s">
        <v>754</v>
      </c>
      <c r="C19" s="450">
        <v>1</v>
      </c>
      <c r="D19" s="451">
        <v>52773</v>
      </c>
      <c r="E19" s="450">
        <v>5</v>
      </c>
      <c r="F19" s="450">
        <v>85</v>
      </c>
      <c r="G19" s="450">
        <v>6</v>
      </c>
      <c r="H19" s="452">
        <v>35246</v>
      </c>
      <c r="I19" s="453">
        <f t="shared" si="0"/>
        <v>21</v>
      </c>
      <c r="J19" s="453">
        <f t="shared" si="1"/>
        <v>7</v>
      </c>
      <c r="K19" s="453">
        <f t="shared" si="2"/>
        <v>22</v>
      </c>
      <c r="L19" s="453">
        <f t="shared" si="3"/>
        <v>7</v>
      </c>
      <c r="M19" s="454">
        <f t="shared" si="4"/>
        <v>21.583333333333332</v>
      </c>
      <c r="N19" s="454">
        <f t="shared" si="5"/>
        <v>5</v>
      </c>
      <c r="O19" s="455">
        <f t="shared" si="6"/>
        <v>22.583333333333332</v>
      </c>
      <c r="P19" s="455">
        <f t="shared" si="7"/>
        <v>5</v>
      </c>
      <c r="Q19" s="451">
        <f t="shared" si="8"/>
        <v>52773</v>
      </c>
      <c r="R19" s="451">
        <f t="shared" si="9"/>
        <v>52773</v>
      </c>
      <c r="S19" s="456">
        <f t="shared" si="10"/>
        <v>0</v>
      </c>
      <c r="T19" s="457">
        <f t="shared" si="11"/>
        <v>0</v>
      </c>
    </row>
    <row r="20" spans="1:20" s="466" customFormat="1" ht="16.5">
      <c r="A20" s="450" t="s">
        <v>755</v>
      </c>
      <c r="B20" s="450" t="s">
        <v>756</v>
      </c>
      <c r="C20" s="450">
        <v>1</v>
      </c>
      <c r="D20" s="451">
        <v>14055</v>
      </c>
      <c r="E20" s="450">
        <v>5</v>
      </c>
      <c r="F20" s="450">
        <v>85</v>
      </c>
      <c r="G20" s="450">
        <v>6</v>
      </c>
      <c r="H20" s="452">
        <v>35246</v>
      </c>
      <c r="I20" s="453">
        <f t="shared" si="0"/>
        <v>21</v>
      </c>
      <c r="J20" s="453">
        <f t="shared" si="1"/>
        <v>7</v>
      </c>
      <c r="K20" s="453">
        <f t="shared" si="2"/>
        <v>22</v>
      </c>
      <c r="L20" s="453">
        <f t="shared" si="3"/>
        <v>7</v>
      </c>
      <c r="M20" s="454">
        <f t="shared" si="4"/>
        <v>21.583333333333332</v>
      </c>
      <c r="N20" s="454">
        <f t="shared" si="5"/>
        <v>5</v>
      </c>
      <c r="O20" s="455">
        <f t="shared" si="6"/>
        <v>22.583333333333332</v>
      </c>
      <c r="P20" s="455">
        <f t="shared" si="7"/>
        <v>5</v>
      </c>
      <c r="Q20" s="451">
        <f t="shared" si="8"/>
        <v>14055</v>
      </c>
      <c r="R20" s="451">
        <f t="shared" si="9"/>
        <v>14055</v>
      </c>
      <c r="S20" s="456">
        <f t="shared" si="10"/>
        <v>0</v>
      </c>
      <c r="T20" s="457">
        <f t="shared" si="11"/>
        <v>0</v>
      </c>
    </row>
    <row r="21" spans="1:20" s="466" customFormat="1" ht="16.5">
      <c r="A21" s="450" t="s">
        <v>757</v>
      </c>
      <c r="B21" s="450" t="s">
        <v>756</v>
      </c>
      <c r="C21" s="450">
        <v>4</v>
      </c>
      <c r="D21" s="451">
        <v>40732</v>
      </c>
      <c r="E21" s="450">
        <v>5</v>
      </c>
      <c r="F21" s="450">
        <v>85</v>
      </c>
      <c r="G21" s="450">
        <v>6</v>
      </c>
      <c r="H21" s="452">
        <v>35246</v>
      </c>
      <c r="I21" s="453">
        <f t="shared" si="0"/>
        <v>21</v>
      </c>
      <c r="J21" s="453">
        <f t="shared" si="1"/>
        <v>7</v>
      </c>
      <c r="K21" s="453">
        <f t="shared" si="2"/>
        <v>22</v>
      </c>
      <c r="L21" s="453">
        <f t="shared" si="3"/>
        <v>7</v>
      </c>
      <c r="M21" s="454">
        <f t="shared" si="4"/>
        <v>21.583333333333332</v>
      </c>
      <c r="N21" s="454">
        <f t="shared" si="5"/>
        <v>5</v>
      </c>
      <c r="O21" s="455">
        <f t="shared" si="6"/>
        <v>22.583333333333332</v>
      </c>
      <c r="P21" s="455">
        <f t="shared" si="7"/>
        <v>5</v>
      </c>
      <c r="Q21" s="451">
        <f t="shared" si="8"/>
        <v>40732</v>
      </c>
      <c r="R21" s="451">
        <f t="shared" si="9"/>
        <v>40732</v>
      </c>
      <c r="S21" s="456">
        <f t="shared" si="10"/>
        <v>0</v>
      </c>
      <c r="T21" s="457">
        <f t="shared" si="11"/>
        <v>0</v>
      </c>
    </row>
    <row r="22" spans="1:20" s="466" customFormat="1" ht="16.5">
      <c r="A22" s="450" t="s">
        <v>758</v>
      </c>
      <c r="B22" s="450" t="s">
        <v>759</v>
      </c>
      <c r="C22" s="450">
        <v>41</v>
      </c>
      <c r="D22" s="451">
        <v>965878</v>
      </c>
      <c r="E22" s="450">
        <v>5</v>
      </c>
      <c r="F22" s="450">
        <v>85</v>
      </c>
      <c r="G22" s="450">
        <v>6</v>
      </c>
      <c r="H22" s="452">
        <v>35246</v>
      </c>
      <c r="I22" s="453">
        <f t="shared" si="0"/>
        <v>21</v>
      </c>
      <c r="J22" s="453">
        <f t="shared" si="1"/>
        <v>7</v>
      </c>
      <c r="K22" s="453">
        <f t="shared" si="2"/>
        <v>22</v>
      </c>
      <c r="L22" s="453">
        <f t="shared" si="3"/>
        <v>7</v>
      </c>
      <c r="M22" s="454">
        <f t="shared" si="4"/>
        <v>21.583333333333332</v>
      </c>
      <c r="N22" s="454">
        <f t="shared" si="5"/>
        <v>5</v>
      </c>
      <c r="O22" s="455">
        <f t="shared" si="6"/>
        <v>22.583333333333332</v>
      </c>
      <c r="P22" s="455">
        <f t="shared" si="7"/>
        <v>5</v>
      </c>
      <c r="Q22" s="451">
        <f t="shared" si="8"/>
        <v>965878</v>
      </c>
      <c r="R22" s="451">
        <f t="shared" si="9"/>
        <v>965878</v>
      </c>
      <c r="S22" s="456">
        <f t="shared" si="10"/>
        <v>0</v>
      </c>
      <c r="T22" s="457">
        <f t="shared" si="11"/>
        <v>0</v>
      </c>
    </row>
    <row r="23" spans="1:20" s="466" customFormat="1" ht="16.5">
      <c r="A23" s="450" t="s">
        <v>760</v>
      </c>
      <c r="B23" s="450" t="s">
        <v>83</v>
      </c>
      <c r="C23" s="450">
        <v>1</v>
      </c>
      <c r="D23" s="451">
        <v>11067</v>
      </c>
      <c r="E23" s="450">
        <v>5</v>
      </c>
      <c r="F23" s="450">
        <v>85</v>
      </c>
      <c r="G23" s="450">
        <v>6</v>
      </c>
      <c r="H23" s="452">
        <v>35246</v>
      </c>
      <c r="I23" s="453">
        <f t="shared" si="0"/>
        <v>21</v>
      </c>
      <c r="J23" s="453">
        <f t="shared" si="1"/>
        <v>7</v>
      </c>
      <c r="K23" s="453">
        <f t="shared" si="2"/>
        <v>22</v>
      </c>
      <c r="L23" s="453">
        <f t="shared" si="3"/>
        <v>7</v>
      </c>
      <c r="M23" s="454">
        <f t="shared" si="4"/>
        <v>21.583333333333332</v>
      </c>
      <c r="N23" s="454">
        <f t="shared" si="5"/>
        <v>5</v>
      </c>
      <c r="O23" s="455">
        <f t="shared" si="6"/>
        <v>22.583333333333332</v>
      </c>
      <c r="P23" s="455">
        <f t="shared" si="7"/>
        <v>5</v>
      </c>
      <c r="Q23" s="451">
        <f t="shared" si="8"/>
        <v>11067</v>
      </c>
      <c r="R23" s="451">
        <f t="shared" si="9"/>
        <v>11067</v>
      </c>
      <c r="S23" s="456">
        <f t="shared" si="10"/>
        <v>0</v>
      </c>
      <c r="T23" s="457">
        <f t="shared" si="11"/>
        <v>0</v>
      </c>
    </row>
    <row r="24" spans="1:20" s="466" customFormat="1" ht="16.5">
      <c r="A24" s="450" t="s">
        <v>761</v>
      </c>
      <c r="B24" s="450" t="s">
        <v>762</v>
      </c>
      <c r="C24" s="450">
        <v>10</v>
      </c>
      <c r="D24" s="451">
        <v>125550</v>
      </c>
      <c r="E24" s="450">
        <v>5</v>
      </c>
      <c r="F24" s="450">
        <v>85</v>
      </c>
      <c r="G24" s="450">
        <v>6</v>
      </c>
      <c r="H24" s="452">
        <v>35246</v>
      </c>
      <c r="I24" s="453">
        <f t="shared" si="0"/>
        <v>21</v>
      </c>
      <c r="J24" s="453">
        <f t="shared" si="1"/>
        <v>7</v>
      </c>
      <c r="K24" s="453">
        <f t="shared" si="2"/>
        <v>22</v>
      </c>
      <c r="L24" s="453">
        <f t="shared" si="3"/>
        <v>7</v>
      </c>
      <c r="M24" s="454">
        <f t="shared" si="4"/>
        <v>21.583333333333332</v>
      </c>
      <c r="N24" s="454">
        <f t="shared" si="5"/>
        <v>5</v>
      </c>
      <c r="O24" s="455">
        <f t="shared" si="6"/>
        <v>22.583333333333332</v>
      </c>
      <c r="P24" s="455">
        <f t="shared" si="7"/>
        <v>5</v>
      </c>
      <c r="Q24" s="451">
        <f t="shared" si="8"/>
        <v>125550</v>
      </c>
      <c r="R24" s="451">
        <f t="shared" si="9"/>
        <v>125550</v>
      </c>
      <c r="S24" s="456">
        <f t="shared" si="10"/>
        <v>0</v>
      </c>
      <c r="T24" s="457">
        <f t="shared" si="11"/>
        <v>0</v>
      </c>
    </row>
    <row r="25" spans="1:20" s="466" customFormat="1" ht="16.5">
      <c r="A25" s="450" t="s">
        <v>763</v>
      </c>
      <c r="B25" s="450" t="s">
        <v>762</v>
      </c>
      <c r="C25" s="450">
        <v>3</v>
      </c>
      <c r="D25" s="451">
        <v>38196</v>
      </c>
      <c r="E25" s="450">
        <v>5</v>
      </c>
      <c r="F25" s="450">
        <v>85</v>
      </c>
      <c r="G25" s="450">
        <v>6</v>
      </c>
      <c r="H25" s="452">
        <v>35246</v>
      </c>
      <c r="I25" s="453">
        <f t="shared" si="0"/>
        <v>21</v>
      </c>
      <c r="J25" s="453">
        <f t="shared" si="1"/>
        <v>7</v>
      </c>
      <c r="K25" s="453">
        <f t="shared" si="2"/>
        <v>22</v>
      </c>
      <c r="L25" s="453">
        <f t="shared" si="3"/>
        <v>7</v>
      </c>
      <c r="M25" s="454">
        <f t="shared" si="4"/>
        <v>21.583333333333332</v>
      </c>
      <c r="N25" s="454">
        <f t="shared" si="5"/>
        <v>5</v>
      </c>
      <c r="O25" s="455">
        <f t="shared" si="6"/>
        <v>22.583333333333332</v>
      </c>
      <c r="P25" s="455">
        <f t="shared" si="7"/>
        <v>5</v>
      </c>
      <c r="Q25" s="451">
        <f t="shared" si="8"/>
        <v>38196</v>
      </c>
      <c r="R25" s="451">
        <f t="shared" si="9"/>
        <v>38196</v>
      </c>
      <c r="S25" s="456">
        <f t="shared" si="10"/>
        <v>0</v>
      </c>
      <c r="T25" s="457">
        <f t="shared" si="11"/>
        <v>0</v>
      </c>
    </row>
    <row r="26" spans="1:20" s="466" customFormat="1" ht="16.5">
      <c r="A26" s="450" t="s">
        <v>764</v>
      </c>
      <c r="B26" s="450" t="s">
        <v>762</v>
      </c>
      <c r="C26" s="450">
        <v>1</v>
      </c>
      <c r="D26" s="451">
        <v>11567</v>
      </c>
      <c r="E26" s="450">
        <v>5</v>
      </c>
      <c r="F26" s="450">
        <v>85</v>
      </c>
      <c r="G26" s="450">
        <v>6</v>
      </c>
      <c r="H26" s="452">
        <v>35246</v>
      </c>
      <c r="I26" s="453">
        <f t="shared" si="0"/>
        <v>21</v>
      </c>
      <c r="J26" s="453">
        <f t="shared" si="1"/>
        <v>7</v>
      </c>
      <c r="K26" s="453">
        <f t="shared" si="2"/>
        <v>22</v>
      </c>
      <c r="L26" s="453">
        <f t="shared" si="3"/>
        <v>7</v>
      </c>
      <c r="M26" s="454">
        <f t="shared" si="4"/>
        <v>21.583333333333332</v>
      </c>
      <c r="N26" s="454">
        <f t="shared" si="5"/>
        <v>5</v>
      </c>
      <c r="O26" s="455">
        <f t="shared" si="6"/>
        <v>22.583333333333332</v>
      </c>
      <c r="P26" s="455">
        <f t="shared" si="7"/>
        <v>5</v>
      </c>
      <c r="Q26" s="451">
        <f t="shared" si="8"/>
        <v>11567</v>
      </c>
      <c r="R26" s="451">
        <f t="shared" si="9"/>
        <v>11567</v>
      </c>
      <c r="S26" s="456">
        <f t="shared" si="10"/>
        <v>0</v>
      </c>
      <c r="T26" s="457">
        <f t="shared" si="11"/>
        <v>0</v>
      </c>
    </row>
    <row r="27" spans="1:20" s="466" customFormat="1" ht="16.5">
      <c r="A27" s="450" t="s">
        <v>765</v>
      </c>
      <c r="B27" s="450" t="s">
        <v>762</v>
      </c>
      <c r="C27" s="450">
        <v>4</v>
      </c>
      <c r="D27" s="451">
        <v>73548</v>
      </c>
      <c r="E27" s="450">
        <v>5</v>
      </c>
      <c r="F27" s="450">
        <v>85</v>
      </c>
      <c r="G27" s="450">
        <v>6</v>
      </c>
      <c r="H27" s="452">
        <v>35246</v>
      </c>
      <c r="I27" s="453">
        <f t="shared" si="0"/>
        <v>21</v>
      </c>
      <c r="J27" s="453">
        <f t="shared" si="1"/>
        <v>7</v>
      </c>
      <c r="K27" s="453">
        <f t="shared" si="2"/>
        <v>22</v>
      </c>
      <c r="L27" s="453">
        <f t="shared" si="3"/>
        <v>7</v>
      </c>
      <c r="M27" s="454">
        <f t="shared" si="4"/>
        <v>21.583333333333332</v>
      </c>
      <c r="N27" s="454">
        <f t="shared" si="5"/>
        <v>5</v>
      </c>
      <c r="O27" s="455">
        <f t="shared" si="6"/>
        <v>22.583333333333332</v>
      </c>
      <c r="P27" s="455">
        <f t="shared" si="7"/>
        <v>5</v>
      </c>
      <c r="Q27" s="451">
        <f t="shared" si="8"/>
        <v>73548</v>
      </c>
      <c r="R27" s="451">
        <f t="shared" si="9"/>
        <v>73548</v>
      </c>
      <c r="S27" s="456">
        <f t="shared" si="10"/>
        <v>0</v>
      </c>
      <c r="T27" s="457">
        <f t="shared" si="11"/>
        <v>0</v>
      </c>
    </row>
    <row r="28" spans="1:20" s="466" customFormat="1" ht="16.5">
      <c r="A28" s="450" t="s">
        <v>766</v>
      </c>
      <c r="B28" s="450" t="s">
        <v>762</v>
      </c>
      <c r="C28" s="450">
        <v>2</v>
      </c>
      <c r="D28" s="451">
        <v>23356</v>
      </c>
      <c r="E28" s="450">
        <v>5</v>
      </c>
      <c r="F28" s="450">
        <v>85</v>
      </c>
      <c r="G28" s="450">
        <v>6</v>
      </c>
      <c r="H28" s="452">
        <v>35246</v>
      </c>
      <c r="I28" s="453">
        <f t="shared" si="0"/>
        <v>21</v>
      </c>
      <c r="J28" s="453">
        <f t="shared" si="1"/>
        <v>7</v>
      </c>
      <c r="K28" s="453">
        <f t="shared" si="2"/>
        <v>22</v>
      </c>
      <c r="L28" s="453">
        <f t="shared" si="3"/>
        <v>7</v>
      </c>
      <c r="M28" s="454">
        <f t="shared" si="4"/>
        <v>21.583333333333332</v>
      </c>
      <c r="N28" s="454">
        <f t="shared" si="5"/>
        <v>5</v>
      </c>
      <c r="O28" s="455">
        <f t="shared" si="6"/>
        <v>22.583333333333332</v>
      </c>
      <c r="P28" s="455">
        <f t="shared" si="7"/>
        <v>5</v>
      </c>
      <c r="Q28" s="451">
        <f t="shared" si="8"/>
        <v>23356</v>
      </c>
      <c r="R28" s="451">
        <f t="shared" si="9"/>
        <v>23356</v>
      </c>
      <c r="S28" s="456">
        <f t="shared" si="10"/>
        <v>0</v>
      </c>
      <c r="T28" s="457">
        <f t="shared" si="11"/>
        <v>0</v>
      </c>
    </row>
    <row r="29" spans="1:20" s="466" customFormat="1" ht="16.5">
      <c r="A29" s="450" t="s">
        <v>767</v>
      </c>
      <c r="B29" s="450" t="s">
        <v>762</v>
      </c>
      <c r="C29" s="450">
        <v>1</v>
      </c>
      <c r="D29" s="451">
        <v>12533</v>
      </c>
      <c r="E29" s="450">
        <v>5</v>
      </c>
      <c r="F29" s="450">
        <v>85</v>
      </c>
      <c r="G29" s="450">
        <v>6</v>
      </c>
      <c r="H29" s="452">
        <v>35246</v>
      </c>
      <c r="I29" s="453">
        <f t="shared" si="0"/>
        <v>21</v>
      </c>
      <c r="J29" s="453">
        <f t="shared" si="1"/>
        <v>7</v>
      </c>
      <c r="K29" s="453">
        <f t="shared" si="2"/>
        <v>22</v>
      </c>
      <c r="L29" s="453">
        <f t="shared" si="3"/>
        <v>7</v>
      </c>
      <c r="M29" s="454">
        <f t="shared" si="4"/>
        <v>21.583333333333332</v>
      </c>
      <c r="N29" s="454">
        <f t="shared" si="5"/>
        <v>5</v>
      </c>
      <c r="O29" s="455">
        <f t="shared" si="6"/>
        <v>22.583333333333332</v>
      </c>
      <c r="P29" s="455">
        <f t="shared" si="7"/>
        <v>5</v>
      </c>
      <c r="Q29" s="451">
        <f t="shared" si="8"/>
        <v>12533</v>
      </c>
      <c r="R29" s="451">
        <f t="shared" si="9"/>
        <v>12533</v>
      </c>
      <c r="S29" s="456">
        <f t="shared" si="10"/>
        <v>0</v>
      </c>
      <c r="T29" s="457">
        <f t="shared" si="11"/>
        <v>0</v>
      </c>
    </row>
    <row r="30" spans="1:20" s="466" customFormat="1" ht="16.5">
      <c r="A30" s="450" t="s">
        <v>768</v>
      </c>
      <c r="B30" s="450" t="s">
        <v>769</v>
      </c>
      <c r="C30" s="450">
        <v>1</v>
      </c>
      <c r="D30" s="451">
        <v>10824</v>
      </c>
      <c r="E30" s="450">
        <v>5</v>
      </c>
      <c r="F30" s="450">
        <v>85</v>
      </c>
      <c r="G30" s="450">
        <v>6</v>
      </c>
      <c r="H30" s="452">
        <v>35246</v>
      </c>
      <c r="I30" s="453">
        <f t="shared" si="0"/>
        <v>21</v>
      </c>
      <c r="J30" s="453">
        <f t="shared" si="1"/>
        <v>7</v>
      </c>
      <c r="K30" s="453">
        <f t="shared" si="2"/>
        <v>22</v>
      </c>
      <c r="L30" s="453">
        <f t="shared" si="3"/>
        <v>7</v>
      </c>
      <c r="M30" s="454">
        <f t="shared" si="4"/>
        <v>21.583333333333332</v>
      </c>
      <c r="N30" s="454">
        <f t="shared" si="5"/>
        <v>5</v>
      </c>
      <c r="O30" s="455">
        <f t="shared" si="6"/>
        <v>22.583333333333332</v>
      </c>
      <c r="P30" s="455">
        <f t="shared" si="7"/>
        <v>5</v>
      </c>
      <c r="Q30" s="451">
        <f t="shared" si="8"/>
        <v>10824</v>
      </c>
      <c r="R30" s="451">
        <f t="shared" si="9"/>
        <v>10824</v>
      </c>
      <c r="S30" s="456">
        <f t="shared" si="10"/>
        <v>0</v>
      </c>
      <c r="T30" s="457">
        <f t="shared" si="11"/>
        <v>0</v>
      </c>
    </row>
    <row r="31" spans="1:20" s="466" customFormat="1" ht="16.5">
      <c r="A31" s="450" t="s">
        <v>770</v>
      </c>
      <c r="B31" s="450" t="s">
        <v>771</v>
      </c>
      <c r="C31" s="450">
        <v>4</v>
      </c>
      <c r="D31" s="451">
        <v>53452</v>
      </c>
      <c r="E31" s="450">
        <v>5</v>
      </c>
      <c r="F31" s="450">
        <v>85</v>
      </c>
      <c r="G31" s="450">
        <v>6</v>
      </c>
      <c r="H31" s="452">
        <v>35246</v>
      </c>
      <c r="I31" s="453">
        <f t="shared" si="0"/>
        <v>21</v>
      </c>
      <c r="J31" s="453">
        <f t="shared" si="1"/>
        <v>7</v>
      </c>
      <c r="K31" s="453">
        <f t="shared" si="2"/>
        <v>22</v>
      </c>
      <c r="L31" s="453">
        <f t="shared" si="3"/>
        <v>7</v>
      </c>
      <c r="M31" s="454">
        <f t="shared" si="4"/>
        <v>21.583333333333332</v>
      </c>
      <c r="N31" s="454">
        <f t="shared" si="5"/>
        <v>5</v>
      </c>
      <c r="O31" s="455">
        <f t="shared" si="6"/>
        <v>22.583333333333332</v>
      </c>
      <c r="P31" s="455">
        <f t="shared" si="7"/>
        <v>5</v>
      </c>
      <c r="Q31" s="451">
        <f t="shared" si="8"/>
        <v>53452</v>
      </c>
      <c r="R31" s="451">
        <f t="shared" si="9"/>
        <v>53452</v>
      </c>
      <c r="S31" s="456">
        <f t="shared" si="10"/>
        <v>0</v>
      </c>
      <c r="T31" s="457">
        <f t="shared" si="11"/>
        <v>0</v>
      </c>
    </row>
    <row r="32" spans="1:20" s="466" customFormat="1" ht="16.5">
      <c r="A32" s="450" t="s">
        <v>772</v>
      </c>
      <c r="B32" s="450" t="s">
        <v>771</v>
      </c>
      <c r="C32" s="450">
        <v>4</v>
      </c>
      <c r="D32" s="451">
        <v>42656</v>
      </c>
      <c r="E32" s="450">
        <v>5</v>
      </c>
      <c r="F32" s="450">
        <v>85</v>
      </c>
      <c r="G32" s="450">
        <v>6</v>
      </c>
      <c r="H32" s="452">
        <v>35246</v>
      </c>
      <c r="I32" s="453">
        <f t="shared" si="0"/>
        <v>21</v>
      </c>
      <c r="J32" s="453">
        <f t="shared" si="1"/>
        <v>7</v>
      </c>
      <c r="K32" s="453">
        <f t="shared" si="2"/>
        <v>22</v>
      </c>
      <c r="L32" s="453">
        <f t="shared" si="3"/>
        <v>7</v>
      </c>
      <c r="M32" s="454">
        <f t="shared" si="4"/>
        <v>21.583333333333332</v>
      </c>
      <c r="N32" s="454">
        <f t="shared" si="5"/>
        <v>5</v>
      </c>
      <c r="O32" s="455">
        <f t="shared" si="6"/>
        <v>22.583333333333332</v>
      </c>
      <c r="P32" s="455">
        <f t="shared" si="7"/>
        <v>5</v>
      </c>
      <c r="Q32" s="451">
        <f t="shared" si="8"/>
        <v>42656</v>
      </c>
      <c r="R32" s="451">
        <f t="shared" si="9"/>
        <v>42656</v>
      </c>
      <c r="S32" s="456">
        <f t="shared" si="10"/>
        <v>0</v>
      </c>
      <c r="T32" s="457">
        <f t="shared" si="11"/>
        <v>0</v>
      </c>
    </row>
    <row r="33" spans="1:20" s="466" customFormat="1" ht="16.5">
      <c r="A33" s="450">
        <v>14</v>
      </c>
      <c r="B33" s="450" t="s">
        <v>253</v>
      </c>
      <c r="C33" s="450">
        <v>1</v>
      </c>
      <c r="D33" s="451">
        <v>25160</v>
      </c>
      <c r="E33" s="450">
        <v>4</v>
      </c>
      <c r="F33" s="450">
        <v>98</v>
      </c>
      <c r="G33" s="450">
        <v>12</v>
      </c>
      <c r="H33" s="452">
        <v>40175</v>
      </c>
      <c r="I33" s="458">
        <f t="shared" si="0"/>
        <v>8</v>
      </c>
      <c r="J33" s="453">
        <f t="shared" si="1"/>
        <v>1</v>
      </c>
      <c r="K33" s="458">
        <f t="shared" si="2"/>
        <v>9</v>
      </c>
      <c r="L33" s="453">
        <f t="shared" si="3"/>
        <v>1</v>
      </c>
      <c r="M33" s="459">
        <f t="shared" si="4"/>
        <v>8.083333333333334</v>
      </c>
      <c r="N33" s="460">
        <f t="shared" si="5"/>
        <v>4</v>
      </c>
      <c r="O33" s="461">
        <f t="shared" si="6"/>
        <v>9.083333333333334</v>
      </c>
      <c r="P33" s="461">
        <f t="shared" si="7"/>
        <v>4</v>
      </c>
      <c r="Q33" s="462">
        <f t="shared" si="8"/>
        <v>25160</v>
      </c>
      <c r="R33" s="462">
        <f t="shared" si="9"/>
        <v>25160</v>
      </c>
      <c r="S33" s="463">
        <f t="shared" si="10"/>
        <v>0</v>
      </c>
      <c r="T33" s="464">
        <f t="shared" si="11"/>
        <v>0</v>
      </c>
    </row>
    <row r="34" spans="1:20" s="466" customFormat="1" ht="16.5">
      <c r="A34" s="450">
        <v>15</v>
      </c>
      <c r="B34" s="465" t="s">
        <v>253</v>
      </c>
      <c r="C34" s="465">
        <v>1</v>
      </c>
      <c r="D34" s="451">
        <v>25160</v>
      </c>
      <c r="E34" s="465">
        <v>4</v>
      </c>
      <c r="F34" s="465">
        <v>98</v>
      </c>
      <c r="G34" s="465">
        <v>12</v>
      </c>
      <c r="H34" s="452">
        <v>40175</v>
      </c>
      <c r="I34" s="458">
        <f t="shared" si="0"/>
        <v>8</v>
      </c>
      <c r="J34" s="453">
        <f t="shared" si="1"/>
        <v>1</v>
      </c>
      <c r="K34" s="458">
        <f t="shared" si="2"/>
        <v>9</v>
      </c>
      <c r="L34" s="453">
        <f t="shared" si="3"/>
        <v>1</v>
      </c>
      <c r="M34" s="459">
        <f t="shared" si="4"/>
        <v>8.083333333333334</v>
      </c>
      <c r="N34" s="460">
        <f t="shared" si="5"/>
        <v>4</v>
      </c>
      <c r="O34" s="461">
        <f t="shared" si="6"/>
        <v>9.083333333333334</v>
      </c>
      <c r="P34" s="461">
        <f t="shared" si="7"/>
        <v>4</v>
      </c>
      <c r="Q34" s="462">
        <f t="shared" si="8"/>
        <v>25160</v>
      </c>
      <c r="R34" s="462">
        <f t="shared" si="9"/>
        <v>25160</v>
      </c>
      <c r="S34" s="463">
        <f t="shared" si="10"/>
        <v>0</v>
      </c>
      <c r="T34" s="464">
        <f t="shared" si="11"/>
        <v>0</v>
      </c>
    </row>
    <row r="35" spans="1:20" s="466" customFormat="1" ht="16.5">
      <c r="A35" s="465">
        <v>16</v>
      </c>
      <c r="B35" s="465" t="s">
        <v>253</v>
      </c>
      <c r="C35" s="465">
        <v>1</v>
      </c>
      <c r="D35" s="451">
        <v>25160</v>
      </c>
      <c r="E35" s="465">
        <v>4</v>
      </c>
      <c r="F35" s="465">
        <v>98</v>
      </c>
      <c r="G35" s="465">
        <v>12</v>
      </c>
      <c r="H35" s="452">
        <v>40175</v>
      </c>
      <c r="I35" s="458">
        <f t="shared" si="0"/>
        <v>8</v>
      </c>
      <c r="J35" s="453">
        <f t="shared" si="1"/>
        <v>1</v>
      </c>
      <c r="K35" s="458">
        <f t="shared" si="2"/>
        <v>9</v>
      </c>
      <c r="L35" s="453">
        <f t="shared" si="3"/>
        <v>1</v>
      </c>
      <c r="M35" s="459">
        <f t="shared" si="4"/>
        <v>8.083333333333334</v>
      </c>
      <c r="N35" s="460">
        <f t="shared" si="5"/>
        <v>4</v>
      </c>
      <c r="O35" s="461">
        <f t="shared" si="6"/>
        <v>9.083333333333334</v>
      </c>
      <c r="P35" s="461">
        <f t="shared" si="7"/>
        <v>4</v>
      </c>
      <c r="Q35" s="462">
        <f t="shared" si="8"/>
        <v>25160</v>
      </c>
      <c r="R35" s="462">
        <f t="shared" si="9"/>
        <v>25160</v>
      </c>
      <c r="S35" s="463">
        <f t="shared" si="10"/>
        <v>0</v>
      </c>
      <c r="T35" s="464">
        <f t="shared" si="11"/>
        <v>0</v>
      </c>
    </row>
    <row r="36" spans="1:20" s="466" customFormat="1" ht="16.5">
      <c r="A36" s="450">
        <v>11</v>
      </c>
      <c r="B36" s="467" t="s">
        <v>258</v>
      </c>
      <c r="C36" s="467">
        <v>1</v>
      </c>
      <c r="D36" s="462">
        <v>75514</v>
      </c>
      <c r="E36" s="467">
        <v>5</v>
      </c>
      <c r="F36" s="467">
        <v>91</v>
      </c>
      <c r="G36" s="467">
        <v>12</v>
      </c>
      <c r="H36" s="468">
        <v>37620</v>
      </c>
      <c r="I36" s="469">
        <f t="shared" si="0"/>
        <v>15</v>
      </c>
      <c r="J36" s="453">
        <f t="shared" si="1"/>
        <v>1</v>
      </c>
      <c r="K36" s="469">
        <f t="shared" si="2"/>
        <v>16</v>
      </c>
      <c r="L36" s="453">
        <f t="shared" si="3"/>
        <v>1</v>
      </c>
      <c r="M36" s="459">
        <f t="shared" si="4"/>
        <v>15.083333333333334</v>
      </c>
      <c r="N36" s="459">
        <f t="shared" si="5"/>
        <v>5</v>
      </c>
      <c r="O36" s="470">
        <f t="shared" si="6"/>
        <v>16.083333333333332</v>
      </c>
      <c r="P36" s="470">
        <f t="shared" si="7"/>
        <v>5</v>
      </c>
      <c r="Q36" s="462">
        <f t="shared" si="8"/>
        <v>75514</v>
      </c>
      <c r="R36" s="462">
        <f t="shared" si="9"/>
        <v>75514</v>
      </c>
      <c r="S36" s="463">
        <f t="shared" si="10"/>
        <v>0</v>
      </c>
      <c r="T36" s="464">
        <f t="shared" si="11"/>
        <v>0</v>
      </c>
    </row>
    <row r="37" spans="1:20" s="9" customFormat="1" ht="16.5">
      <c r="A37" s="56">
        <v>1</v>
      </c>
      <c r="B37" s="56" t="s">
        <v>253</v>
      </c>
      <c r="C37" s="56">
        <v>1</v>
      </c>
      <c r="D37" s="57">
        <v>26200</v>
      </c>
      <c r="E37" s="56">
        <v>4</v>
      </c>
      <c r="F37" s="56">
        <v>93</v>
      </c>
      <c r="G37" s="56">
        <v>11</v>
      </c>
      <c r="H37" s="58">
        <v>38313</v>
      </c>
      <c r="I37" s="59">
        <f aca="true" t="shared" si="12" ref="I37:I68">$I$2-F37</f>
        <v>13</v>
      </c>
      <c r="J37" s="59">
        <f aca="true" t="shared" si="13" ref="J37:J68">$J$2-G37+1</f>
        <v>2</v>
      </c>
      <c r="K37" s="59">
        <f aca="true" t="shared" si="14" ref="K37:K68">$K$2-F37</f>
        <v>14</v>
      </c>
      <c r="L37" s="59">
        <f aca="true" t="shared" si="15" ref="L37:L68">$L$2-G37+1</f>
        <v>2</v>
      </c>
      <c r="M37" s="60">
        <f aca="true" t="shared" si="16" ref="M37:M68">I37+J37/12</f>
        <v>13.166666666666666</v>
      </c>
      <c r="N37" s="60">
        <f aca="true" t="shared" si="17" ref="N37:N68">IF(M37&gt;E37,E37,M37)</f>
        <v>4</v>
      </c>
      <c r="O37" s="61">
        <f aca="true" t="shared" si="18" ref="O37:O68">K37+L37/12</f>
        <v>14.166666666666666</v>
      </c>
      <c r="P37" s="61">
        <f aca="true" t="shared" si="19" ref="P37:P68">IF(O37&gt;E37,E37,O37)</f>
        <v>4</v>
      </c>
      <c r="Q37" s="57">
        <f aca="true" t="shared" si="20" ref="Q37:Q68">(D37/E37)*N37</f>
        <v>26200</v>
      </c>
      <c r="R37" s="57">
        <f aca="true" t="shared" si="21" ref="R37:R68">(D37/E37)*P37</f>
        <v>26200</v>
      </c>
      <c r="S37" s="62">
        <f aca="true" t="shared" si="22" ref="S37:S68">R37-Q37</f>
        <v>0</v>
      </c>
      <c r="T37" s="63">
        <f aca="true" t="shared" si="23" ref="T37:T68">D37-Q37</f>
        <v>0</v>
      </c>
    </row>
    <row r="38" spans="1:20" s="9" customFormat="1" ht="16.5">
      <c r="A38" s="64">
        <v>5</v>
      </c>
      <c r="B38" s="64" t="s">
        <v>253</v>
      </c>
      <c r="C38" s="64">
        <v>1</v>
      </c>
      <c r="D38" s="65">
        <v>18500</v>
      </c>
      <c r="E38" s="64">
        <v>4</v>
      </c>
      <c r="F38" s="64">
        <v>92</v>
      </c>
      <c r="G38" s="64">
        <v>10</v>
      </c>
      <c r="H38" s="66">
        <v>37917</v>
      </c>
      <c r="I38" s="67">
        <f t="shared" si="12"/>
        <v>14</v>
      </c>
      <c r="J38" s="59">
        <f t="shared" si="13"/>
        <v>3</v>
      </c>
      <c r="K38" s="67">
        <f t="shared" si="14"/>
        <v>15</v>
      </c>
      <c r="L38" s="59">
        <f t="shared" si="15"/>
        <v>3</v>
      </c>
      <c r="M38" s="68">
        <f t="shared" si="16"/>
        <v>14.25</v>
      </c>
      <c r="N38" s="68">
        <f t="shared" si="17"/>
        <v>4</v>
      </c>
      <c r="O38" s="69">
        <f t="shared" si="18"/>
        <v>15.25</v>
      </c>
      <c r="P38" s="69">
        <f t="shared" si="19"/>
        <v>4</v>
      </c>
      <c r="Q38" s="65">
        <f t="shared" si="20"/>
        <v>18500</v>
      </c>
      <c r="R38" s="65">
        <f t="shared" si="21"/>
        <v>18500</v>
      </c>
      <c r="S38" s="70">
        <f t="shared" si="22"/>
        <v>0</v>
      </c>
      <c r="T38" s="71">
        <f t="shared" si="23"/>
        <v>0</v>
      </c>
    </row>
    <row r="39" spans="1:20" s="9" customFormat="1" ht="16.5">
      <c r="A39" s="64">
        <v>6</v>
      </c>
      <c r="B39" s="64" t="s">
        <v>253</v>
      </c>
      <c r="C39" s="64">
        <v>1</v>
      </c>
      <c r="D39" s="65">
        <v>18000</v>
      </c>
      <c r="E39" s="64">
        <v>4</v>
      </c>
      <c r="F39" s="64">
        <v>93</v>
      </c>
      <c r="G39" s="64">
        <v>1</v>
      </c>
      <c r="H39" s="66">
        <v>38002</v>
      </c>
      <c r="I39" s="67">
        <f t="shared" si="12"/>
        <v>13</v>
      </c>
      <c r="J39" s="59">
        <f t="shared" si="13"/>
        <v>12</v>
      </c>
      <c r="K39" s="67">
        <f t="shared" si="14"/>
        <v>14</v>
      </c>
      <c r="L39" s="59">
        <f t="shared" si="15"/>
        <v>12</v>
      </c>
      <c r="M39" s="68">
        <f t="shared" si="16"/>
        <v>14</v>
      </c>
      <c r="N39" s="68">
        <f t="shared" si="17"/>
        <v>4</v>
      </c>
      <c r="O39" s="69">
        <f t="shared" si="18"/>
        <v>15</v>
      </c>
      <c r="P39" s="69">
        <f t="shared" si="19"/>
        <v>4</v>
      </c>
      <c r="Q39" s="65">
        <f t="shared" si="20"/>
        <v>18000</v>
      </c>
      <c r="R39" s="65">
        <f t="shared" si="21"/>
        <v>18000</v>
      </c>
      <c r="S39" s="70">
        <f t="shared" si="22"/>
        <v>0</v>
      </c>
      <c r="T39" s="71">
        <f t="shared" si="23"/>
        <v>0</v>
      </c>
    </row>
    <row r="40" spans="1:20" s="9" customFormat="1" ht="16.5">
      <c r="A40" s="64">
        <v>7</v>
      </c>
      <c r="B40" s="64" t="s">
        <v>254</v>
      </c>
      <c r="C40" s="64">
        <v>1</v>
      </c>
      <c r="D40" s="65">
        <v>10500</v>
      </c>
      <c r="E40" s="64">
        <v>5</v>
      </c>
      <c r="F40" s="64">
        <v>91</v>
      </c>
      <c r="G40" s="64">
        <v>12</v>
      </c>
      <c r="H40" s="66">
        <v>37620</v>
      </c>
      <c r="I40" s="67">
        <f t="shared" si="12"/>
        <v>15</v>
      </c>
      <c r="J40" s="59">
        <f t="shared" si="13"/>
        <v>1</v>
      </c>
      <c r="K40" s="67">
        <f t="shared" si="14"/>
        <v>16</v>
      </c>
      <c r="L40" s="59">
        <f t="shared" si="15"/>
        <v>1</v>
      </c>
      <c r="M40" s="68">
        <f t="shared" si="16"/>
        <v>15.083333333333334</v>
      </c>
      <c r="N40" s="68">
        <f t="shared" si="17"/>
        <v>5</v>
      </c>
      <c r="O40" s="69">
        <f t="shared" si="18"/>
        <v>16.083333333333332</v>
      </c>
      <c r="P40" s="69">
        <f t="shared" si="19"/>
        <v>5</v>
      </c>
      <c r="Q40" s="65">
        <f t="shared" si="20"/>
        <v>10500</v>
      </c>
      <c r="R40" s="65">
        <f t="shared" si="21"/>
        <v>10500</v>
      </c>
      <c r="S40" s="70">
        <f t="shared" si="22"/>
        <v>0</v>
      </c>
      <c r="T40" s="71">
        <f t="shared" si="23"/>
        <v>0</v>
      </c>
    </row>
    <row r="41" spans="1:20" s="9" customFormat="1" ht="16.5">
      <c r="A41" s="64">
        <v>8</v>
      </c>
      <c r="B41" s="64" t="s">
        <v>255</v>
      </c>
      <c r="C41" s="64">
        <v>1</v>
      </c>
      <c r="D41" s="65">
        <v>27500</v>
      </c>
      <c r="E41" s="64">
        <v>5</v>
      </c>
      <c r="F41" s="64">
        <v>94</v>
      </c>
      <c r="G41" s="64">
        <v>4</v>
      </c>
      <c r="H41" s="66">
        <v>38461</v>
      </c>
      <c r="I41" s="67">
        <f t="shared" si="12"/>
        <v>12</v>
      </c>
      <c r="J41" s="59">
        <f t="shared" si="13"/>
        <v>9</v>
      </c>
      <c r="K41" s="67">
        <f t="shared" si="14"/>
        <v>13</v>
      </c>
      <c r="L41" s="59">
        <f t="shared" si="15"/>
        <v>9</v>
      </c>
      <c r="M41" s="68">
        <f t="shared" si="16"/>
        <v>12.75</v>
      </c>
      <c r="N41" s="68">
        <f t="shared" si="17"/>
        <v>5</v>
      </c>
      <c r="O41" s="69">
        <f t="shared" si="18"/>
        <v>13.75</v>
      </c>
      <c r="P41" s="69">
        <f t="shared" si="19"/>
        <v>5</v>
      </c>
      <c r="Q41" s="65">
        <f t="shared" si="20"/>
        <v>27500</v>
      </c>
      <c r="R41" s="65">
        <f t="shared" si="21"/>
        <v>27500</v>
      </c>
      <c r="S41" s="70">
        <f t="shared" si="22"/>
        <v>0</v>
      </c>
      <c r="T41" s="71">
        <f t="shared" si="23"/>
        <v>0</v>
      </c>
    </row>
    <row r="42" spans="1:20" s="9" customFormat="1" ht="16.5">
      <c r="A42" s="64">
        <v>9</v>
      </c>
      <c r="B42" s="64" t="s">
        <v>256</v>
      </c>
      <c r="C42" s="64">
        <v>1</v>
      </c>
      <c r="D42" s="65">
        <v>31000</v>
      </c>
      <c r="E42" s="64">
        <v>5</v>
      </c>
      <c r="F42" s="64">
        <v>93</v>
      </c>
      <c r="G42" s="64">
        <v>10</v>
      </c>
      <c r="H42" s="66">
        <v>38267</v>
      </c>
      <c r="I42" s="67">
        <f t="shared" si="12"/>
        <v>13</v>
      </c>
      <c r="J42" s="59">
        <f t="shared" si="13"/>
        <v>3</v>
      </c>
      <c r="K42" s="67">
        <f t="shared" si="14"/>
        <v>14</v>
      </c>
      <c r="L42" s="59">
        <f t="shared" si="15"/>
        <v>3</v>
      </c>
      <c r="M42" s="68">
        <f t="shared" si="16"/>
        <v>13.25</v>
      </c>
      <c r="N42" s="68">
        <f t="shared" si="17"/>
        <v>5</v>
      </c>
      <c r="O42" s="69">
        <f t="shared" si="18"/>
        <v>14.25</v>
      </c>
      <c r="P42" s="69">
        <f t="shared" si="19"/>
        <v>5</v>
      </c>
      <c r="Q42" s="65">
        <f t="shared" si="20"/>
        <v>31000</v>
      </c>
      <c r="R42" s="65">
        <f t="shared" si="21"/>
        <v>31000</v>
      </c>
      <c r="S42" s="70">
        <f t="shared" si="22"/>
        <v>0</v>
      </c>
      <c r="T42" s="71">
        <f t="shared" si="23"/>
        <v>0</v>
      </c>
    </row>
    <row r="43" spans="1:20" s="9" customFormat="1" ht="16.5">
      <c r="A43" s="72">
        <v>10</v>
      </c>
      <c r="B43" s="72" t="s">
        <v>257</v>
      </c>
      <c r="C43" s="72">
        <v>1</v>
      </c>
      <c r="D43" s="45">
        <v>14000</v>
      </c>
      <c r="E43" s="72">
        <v>8</v>
      </c>
      <c r="F43" s="72">
        <v>93</v>
      </c>
      <c r="G43" s="72">
        <v>10</v>
      </c>
      <c r="H43" s="73">
        <v>38271</v>
      </c>
      <c r="I43" s="74">
        <f t="shared" si="12"/>
        <v>13</v>
      </c>
      <c r="J43" s="59">
        <f t="shared" si="13"/>
        <v>3</v>
      </c>
      <c r="K43" s="74">
        <f t="shared" si="14"/>
        <v>14</v>
      </c>
      <c r="L43" s="59">
        <f t="shared" si="15"/>
        <v>3</v>
      </c>
      <c r="M43" s="75">
        <f t="shared" si="16"/>
        <v>13.25</v>
      </c>
      <c r="N43" s="75">
        <f t="shared" si="17"/>
        <v>8</v>
      </c>
      <c r="O43" s="76">
        <f t="shared" si="18"/>
        <v>14.25</v>
      </c>
      <c r="P43" s="76">
        <f t="shared" si="19"/>
        <v>8</v>
      </c>
      <c r="Q43" s="45">
        <f t="shared" si="20"/>
        <v>14000</v>
      </c>
      <c r="R43" s="45">
        <f t="shared" si="21"/>
        <v>14000</v>
      </c>
      <c r="S43" s="77">
        <f t="shared" si="22"/>
        <v>0</v>
      </c>
      <c r="T43" s="78">
        <f t="shared" si="23"/>
        <v>0</v>
      </c>
    </row>
    <row r="44" spans="1:20" s="9" customFormat="1" ht="16.5">
      <c r="A44" s="64">
        <v>11</v>
      </c>
      <c r="B44" s="64" t="s">
        <v>258</v>
      </c>
      <c r="C44" s="64">
        <v>1</v>
      </c>
      <c r="D44" s="65">
        <v>75514</v>
      </c>
      <c r="E44" s="64">
        <v>5</v>
      </c>
      <c r="F44" s="64">
        <v>91</v>
      </c>
      <c r="G44" s="64">
        <v>12</v>
      </c>
      <c r="H44" s="66">
        <v>37620</v>
      </c>
      <c r="I44" s="67">
        <f t="shared" si="12"/>
        <v>15</v>
      </c>
      <c r="J44" s="59">
        <f t="shared" si="13"/>
        <v>1</v>
      </c>
      <c r="K44" s="67">
        <f t="shared" si="14"/>
        <v>16</v>
      </c>
      <c r="L44" s="59">
        <f t="shared" si="15"/>
        <v>1</v>
      </c>
      <c r="M44" s="68">
        <f t="shared" si="16"/>
        <v>15.083333333333334</v>
      </c>
      <c r="N44" s="68">
        <f t="shared" si="17"/>
        <v>5</v>
      </c>
      <c r="O44" s="69">
        <f t="shared" si="18"/>
        <v>16.083333333333332</v>
      </c>
      <c r="P44" s="69">
        <f t="shared" si="19"/>
        <v>5</v>
      </c>
      <c r="Q44" s="65">
        <f t="shared" si="20"/>
        <v>75514</v>
      </c>
      <c r="R44" s="65">
        <f t="shared" si="21"/>
        <v>75514</v>
      </c>
      <c r="S44" s="77">
        <f t="shared" si="22"/>
        <v>0</v>
      </c>
      <c r="T44" s="78">
        <f t="shared" si="23"/>
        <v>0</v>
      </c>
    </row>
    <row r="45" spans="1:20" s="9" customFormat="1" ht="16.5">
      <c r="A45" s="64">
        <v>12</v>
      </c>
      <c r="B45" s="64" t="s">
        <v>259</v>
      </c>
      <c r="C45" s="85">
        <v>1</v>
      </c>
      <c r="D45" s="37">
        <v>97700</v>
      </c>
      <c r="E45" s="85">
        <v>8</v>
      </c>
      <c r="F45" s="85">
        <v>96</v>
      </c>
      <c r="G45" s="85">
        <v>11</v>
      </c>
      <c r="H45" s="66">
        <v>39415</v>
      </c>
      <c r="I45" s="67">
        <f t="shared" si="12"/>
        <v>10</v>
      </c>
      <c r="J45" s="67">
        <f t="shared" si="13"/>
        <v>2</v>
      </c>
      <c r="K45" s="67">
        <f t="shared" si="14"/>
        <v>11</v>
      </c>
      <c r="L45" s="67">
        <f t="shared" si="15"/>
        <v>2</v>
      </c>
      <c r="M45" s="68">
        <f t="shared" si="16"/>
        <v>10.166666666666666</v>
      </c>
      <c r="N45" s="68">
        <f t="shared" si="17"/>
        <v>8</v>
      </c>
      <c r="O45" s="69">
        <f t="shared" si="18"/>
        <v>11.166666666666666</v>
      </c>
      <c r="P45" s="69">
        <f t="shared" si="19"/>
        <v>8</v>
      </c>
      <c r="Q45" s="65">
        <f t="shared" si="20"/>
        <v>97700</v>
      </c>
      <c r="R45" s="65">
        <f t="shared" si="21"/>
        <v>97700</v>
      </c>
      <c r="S45" s="77">
        <f t="shared" si="22"/>
        <v>0</v>
      </c>
      <c r="T45" s="78">
        <f t="shared" si="23"/>
        <v>0</v>
      </c>
    </row>
    <row r="46" spans="1:20" s="9" customFormat="1" ht="16.5">
      <c r="A46" s="64">
        <v>13</v>
      </c>
      <c r="B46" s="64" t="s">
        <v>79</v>
      </c>
      <c r="C46" s="64">
        <v>1</v>
      </c>
      <c r="D46" s="65">
        <v>43000</v>
      </c>
      <c r="E46" s="64">
        <v>8</v>
      </c>
      <c r="F46" s="64">
        <v>97</v>
      </c>
      <c r="G46" s="64">
        <v>6</v>
      </c>
      <c r="H46" s="66">
        <v>39609</v>
      </c>
      <c r="I46" s="67">
        <f t="shared" si="12"/>
        <v>9</v>
      </c>
      <c r="J46" s="67">
        <f t="shared" si="13"/>
        <v>7</v>
      </c>
      <c r="K46" s="67">
        <f t="shared" si="14"/>
        <v>10</v>
      </c>
      <c r="L46" s="67">
        <f t="shared" si="15"/>
        <v>7</v>
      </c>
      <c r="M46" s="68">
        <f t="shared" si="16"/>
        <v>9.583333333333334</v>
      </c>
      <c r="N46" s="68">
        <f t="shared" si="17"/>
        <v>8</v>
      </c>
      <c r="O46" s="69">
        <f t="shared" si="18"/>
        <v>10.583333333333334</v>
      </c>
      <c r="P46" s="69">
        <f t="shared" si="19"/>
        <v>8</v>
      </c>
      <c r="Q46" s="65">
        <f t="shared" si="20"/>
        <v>43000</v>
      </c>
      <c r="R46" s="65">
        <f t="shared" si="21"/>
        <v>43000</v>
      </c>
      <c r="S46" s="70">
        <f t="shared" si="22"/>
        <v>0</v>
      </c>
      <c r="T46" s="71">
        <f t="shared" si="23"/>
        <v>0</v>
      </c>
    </row>
    <row r="47" spans="1:20" s="9" customFormat="1" ht="16.5">
      <c r="A47" s="64">
        <v>14</v>
      </c>
      <c r="B47" s="56" t="s">
        <v>253</v>
      </c>
      <c r="C47" s="56">
        <v>1</v>
      </c>
      <c r="D47" s="57">
        <v>27000</v>
      </c>
      <c r="E47" s="56">
        <v>4</v>
      </c>
      <c r="F47" s="56">
        <v>98</v>
      </c>
      <c r="G47" s="56">
        <v>9</v>
      </c>
      <c r="H47" s="66">
        <v>40086</v>
      </c>
      <c r="I47" s="59">
        <f t="shared" si="12"/>
        <v>8</v>
      </c>
      <c r="J47" s="59">
        <f t="shared" si="13"/>
        <v>4</v>
      </c>
      <c r="K47" s="59">
        <f t="shared" si="14"/>
        <v>9</v>
      </c>
      <c r="L47" s="59">
        <f t="shared" si="15"/>
        <v>4</v>
      </c>
      <c r="M47" s="60">
        <f t="shared" si="16"/>
        <v>8.333333333333334</v>
      </c>
      <c r="N47" s="60">
        <f t="shared" si="17"/>
        <v>4</v>
      </c>
      <c r="O47" s="61">
        <f t="shared" si="18"/>
        <v>9.333333333333334</v>
      </c>
      <c r="P47" s="61">
        <f t="shared" si="19"/>
        <v>4</v>
      </c>
      <c r="Q47" s="57">
        <f t="shared" si="20"/>
        <v>27000</v>
      </c>
      <c r="R47" s="57">
        <f t="shared" si="21"/>
        <v>27000</v>
      </c>
      <c r="S47" s="62">
        <f t="shared" si="22"/>
        <v>0</v>
      </c>
      <c r="T47" s="63">
        <f t="shared" si="23"/>
        <v>0</v>
      </c>
    </row>
    <row r="48" spans="1:20" s="9" customFormat="1" ht="16.5">
      <c r="A48" s="64">
        <v>15</v>
      </c>
      <c r="B48" s="64" t="s">
        <v>253</v>
      </c>
      <c r="C48" s="64">
        <v>1</v>
      </c>
      <c r="D48" s="65">
        <v>27000</v>
      </c>
      <c r="E48" s="64">
        <v>4</v>
      </c>
      <c r="F48" s="64">
        <v>98</v>
      </c>
      <c r="G48" s="64">
        <v>9</v>
      </c>
      <c r="H48" s="66">
        <v>40086</v>
      </c>
      <c r="I48" s="67">
        <f t="shared" si="12"/>
        <v>8</v>
      </c>
      <c r="J48" s="59">
        <f t="shared" si="13"/>
        <v>4</v>
      </c>
      <c r="K48" s="67">
        <f t="shared" si="14"/>
        <v>9</v>
      </c>
      <c r="L48" s="59">
        <f t="shared" si="15"/>
        <v>4</v>
      </c>
      <c r="M48" s="68">
        <f t="shared" si="16"/>
        <v>8.333333333333334</v>
      </c>
      <c r="N48" s="68">
        <f t="shared" si="17"/>
        <v>4</v>
      </c>
      <c r="O48" s="69">
        <f t="shared" si="18"/>
        <v>9.333333333333334</v>
      </c>
      <c r="P48" s="69">
        <f t="shared" si="19"/>
        <v>4</v>
      </c>
      <c r="Q48" s="65">
        <f t="shared" si="20"/>
        <v>27000</v>
      </c>
      <c r="R48" s="65">
        <f t="shared" si="21"/>
        <v>27000</v>
      </c>
      <c r="S48" s="70">
        <f t="shared" si="22"/>
        <v>0</v>
      </c>
      <c r="T48" s="71">
        <f t="shared" si="23"/>
        <v>0</v>
      </c>
    </row>
    <row r="49" spans="1:20" s="9" customFormat="1" ht="16.5">
      <c r="A49" s="64">
        <v>16</v>
      </c>
      <c r="B49" s="64" t="s">
        <v>253</v>
      </c>
      <c r="C49" s="64">
        <v>1</v>
      </c>
      <c r="D49" s="65">
        <v>27000</v>
      </c>
      <c r="E49" s="64">
        <v>4</v>
      </c>
      <c r="F49" s="64">
        <v>98</v>
      </c>
      <c r="G49" s="64">
        <v>9</v>
      </c>
      <c r="H49" s="66">
        <v>40086</v>
      </c>
      <c r="I49" s="67">
        <f t="shared" si="12"/>
        <v>8</v>
      </c>
      <c r="J49" s="59">
        <f t="shared" si="13"/>
        <v>4</v>
      </c>
      <c r="K49" s="67">
        <f t="shared" si="14"/>
        <v>9</v>
      </c>
      <c r="L49" s="59">
        <f t="shared" si="15"/>
        <v>4</v>
      </c>
      <c r="M49" s="68">
        <f t="shared" si="16"/>
        <v>8.333333333333334</v>
      </c>
      <c r="N49" s="68">
        <f t="shared" si="17"/>
        <v>4</v>
      </c>
      <c r="O49" s="69">
        <f t="shared" si="18"/>
        <v>9.333333333333334</v>
      </c>
      <c r="P49" s="69">
        <f t="shared" si="19"/>
        <v>4</v>
      </c>
      <c r="Q49" s="65">
        <f t="shared" si="20"/>
        <v>27000</v>
      </c>
      <c r="R49" s="65">
        <f t="shared" si="21"/>
        <v>27000</v>
      </c>
      <c r="S49" s="70">
        <f t="shared" si="22"/>
        <v>0</v>
      </c>
      <c r="T49" s="71">
        <f t="shared" si="23"/>
        <v>0</v>
      </c>
    </row>
    <row r="50" spans="1:20" s="9" customFormat="1" ht="16.5">
      <c r="A50" s="64">
        <v>17</v>
      </c>
      <c r="B50" s="64" t="s">
        <v>284</v>
      </c>
      <c r="C50" s="64">
        <v>1</v>
      </c>
      <c r="D50" s="65">
        <v>12500</v>
      </c>
      <c r="E50" s="64">
        <v>6</v>
      </c>
      <c r="F50" s="64">
        <v>99</v>
      </c>
      <c r="G50" s="64">
        <v>12</v>
      </c>
      <c r="H50" s="66">
        <v>40543</v>
      </c>
      <c r="I50" s="67">
        <f t="shared" si="12"/>
        <v>7</v>
      </c>
      <c r="J50" s="59">
        <f t="shared" si="13"/>
        <v>1</v>
      </c>
      <c r="K50" s="67">
        <f t="shared" si="14"/>
        <v>8</v>
      </c>
      <c r="L50" s="59">
        <f t="shared" si="15"/>
        <v>1</v>
      </c>
      <c r="M50" s="68">
        <f t="shared" si="16"/>
        <v>7.083333333333333</v>
      </c>
      <c r="N50" s="68">
        <f t="shared" si="17"/>
        <v>6</v>
      </c>
      <c r="O50" s="69">
        <f t="shared" si="18"/>
        <v>8.083333333333334</v>
      </c>
      <c r="P50" s="69">
        <f t="shared" si="19"/>
        <v>6</v>
      </c>
      <c r="Q50" s="65">
        <f t="shared" si="20"/>
        <v>12500</v>
      </c>
      <c r="R50" s="65">
        <f t="shared" si="21"/>
        <v>12500</v>
      </c>
      <c r="S50" s="70">
        <f t="shared" si="22"/>
        <v>0</v>
      </c>
      <c r="T50" s="71">
        <f t="shared" si="23"/>
        <v>0</v>
      </c>
    </row>
    <row r="51" spans="1:20" s="9" customFormat="1" ht="16.5">
      <c r="A51" s="64">
        <v>18</v>
      </c>
      <c r="B51" s="64" t="s">
        <v>284</v>
      </c>
      <c r="C51" s="64">
        <v>1</v>
      </c>
      <c r="D51" s="65">
        <v>12500</v>
      </c>
      <c r="E51" s="64">
        <v>6</v>
      </c>
      <c r="F51" s="64">
        <v>99</v>
      </c>
      <c r="G51" s="64">
        <v>12</v>
      </c>
      <c r="H51" s="66">
        <v>40543</v>
      </c>
      <c r="I51" s="67">
        <f t="shared" si="12"/>
        <v>7</v>
      </c>
      <c r="J51" s="59">
        <f t="shared" si="13"/>
        <v>1</v>
      </c>
      <c r="K51" s="67">
        <f t="shared" si="14"/>
        <v>8</v>
      </c>
      <c r="L51" s="59">
        <f t="shared" si="15"/>
        <v>1</v>
      </c>
      <c r="M51" s="68">
        <f t="shared" si="16"/>
        <v>7.083333333333333</v>
      </c>
      <c r="N51" s="68">
        <f t="shared" si="17"/>
        <v>6</v>
      </c>
      <c r="O51" s="69">
        <f t="shared" si="18"/>
        <v>8.083333333333334</v>
      </c>
      <c r="P51" s="69">
        <f t="shared" si="19"/>
        <v>6</v>
      </c>
      <c r="Q51" s="65">
        <f t="shared" si="20"/>
        <v>12500</v>
      </c>
      <c r="R51" s="65">
        <f t="shared" si="21"/>
        <v>12500</v>
      </c>
      <c r="S51" s="70">
        <f t="shared" si="22"/>
        <v>0</v>
      </c>
      <c r="T51" s="71">
        <f t="shared" si="23"/>
        <v>0</v>
      </c>
    </row>
    <row r="52" spans="1:20" s="9" customFormat="1" ht="15.75" customHeight="1">
      <c r="A52" s="64">
        <v>19</v>
      </c>
      <c r="B52" s="64" t="s">
        <v>284</v>
      </c>
      <c r="C52" s="64">
        <v>1</v>
      </c>
      <c r="D52" s="65">
        <v>12500</v>
      </c>
      <c r="E52" s="64">
        <v>6</v>
      </c>
      <c r="F52" s="64">
        <v>99</v>
      </c>
      <c r="G52" s="64">
        <v>12</v>
      </c>
      <c r="H52" s="66">
        <v>40543</v>
      </c>
      <c r="I52" s="67">
        <f t="shared" si="12"/>
        <v>7</v>
      </c>
      <c r="J52" s="59">
        <f t="shared" si="13"/>
        <v>1</v>
      </c>
      <c r="K52" s="67">
        <f t="shared" si="14"/>
        <v>8</v>
      </c>
      <c r="L52" s="59">
        <f t="shared" si="15"/>
        <v>1</v>
      </c>
      <c r="M52" s="68">
        <f t="shared" si="16"/>
        <v>7.083333333333333</v>
      </c>
      <c r="N52" s="68">
        <f t="shared" si="17"/>
        <v>6</v>
      </c>
      <c r="O52" s="69">
        <f t="shared" si="18"/>
        <v>8.083333333333334</v>
      </c>
      <c r="P52" s="69">
        <f t="shared" si="19"/>
        <v>6</v>
      </c>
      <c r="Q52" s="65">
        <f t="shared" si="20"/>
        <v>12500</v>
      </c>
      <c r="R52" s="65">
        <f t="shared" si="21"/>
        <v>12500</v>
      </c>
      <c r="S52" s="70">
        <f t="shared" si="22"/>
        <v>0</v>
      </c>
      <c r="T52" s="71">
        <f t="shared" si="23"/>
        <v>0</v>
      </c>
    </row>
    <row r="53" spans="1:20" s="160" customFormat="1" ht="15.75" customHeight="1">
      <c r="A53" s="151">
        <v>20</v>
      </c>
      <c r="B53" s="151" t="s">
        <v>284</v>
      </c>
      <c r="C53" s="151">
        <v>1</v>
      </c>
      <c r="D53" s="152">
        <v>19900</v>
      </c>
      <c r="E53" s="151">
        <v>6</v>
      </c>
      <c r="F53" s="151">
        <v>101</v>
      </c>
      <c r="G53" s="151">
        <v>3</v>
      </c>
      <c r="H53" s="153">
        <v>40969</v>
      </c>
      <c r="I53" s="154">
        <f t="shared" si="12"/>
        <v>5</v>
      </c>
      <c r="J53" s="155">
        <f t="shared" si="13"/>
        <v>10</v>
      </c>
      <c r="K53" s="154">
        <f t="shared" si="14"/>
        <v>6</v>
      </c>
      <c r="L53" s="155">
        <f t="shared" si="15"/>
        <v>10</v>
      </c>
      <c r="M53" s="156">
        <f t="shared" si="16"/>
        <v>5.833333333333333</v>
      </c>
      <c r="N53" s="156">
        <f t="shared" si="17"/>
        <v>5.833333333333333</v>
      </c>
      <c r="O53" s="157">
        <f t="shared" si="18"/>
        <v>6.833333333333333</v>
      </c>
      <c r="P53" s="157">
        <f t="shared" si="19"/>
        <v>6</v>
      </c>
      <c r="Q53" s="152">
        <f>(D53/E53)*N53</f>
        <v>19347.22222222222</v>
      </c>
      <c r="R53" s="152">
        <f t="shared" si="21"/>
        <v>19900</v>
      </c>
      <c r="S53" s="158">
        <f t="shared" si="22"/>
        <v>552.777777777781</v>
      </c>
      <c r="T53" s="159">
        <f t="shared" si="23"/>
        <v>552.777777777781</v>
      </c>
    </row>
    <row r="54" spans="1:20" s="160" customFormat="1" ht="15.75" customHeight="1">
      <c r="A54" s="151">
        <v>21</v>
      </c>
      <c r="B54" s="151" t="s">
        <v>284</v>
      </c>
      <c r="C54" s="151">
        <v>1</v>
      </c>
      <c r="D54" s="152">
        <v>19900</v>
      </c>
      <c r="E54" s="151">
        <v>6</v>
      </c>
      <c r="F54" s="151">
        <v>101</v>
      </c>
      <c r="G54" s="151">
        <v>3</v>
      </c>
      <c r="H54" s="153">
        <v>40969</v>
      </c>
      <c r="I54" s="154">
        <f t="shared" si="12"/>
        <v>5</v>
      </c>
      <c r="J54" s="155">
        <f t="shared" si="13"/>
        <v>10</v>
      </c>
      <c r="K54" s="154">
        <f t="shared" si="14"/>
        <v>6</v>
      </c>
      <c r="L54" s="155">
        <f t="shared" si="15"/>
        <v>10</v>
      </c>
      <c r="M54" s="156">
        <f t="shared" si="16"/>
        <v>5.833333333333333</v>
      </c>
      <c r="N54" s="156">
        <f t="shared" si="17"/>
        <v>5.833333333333333</v>
      </c>
      <c r="O54" s="157">
        <f t="shared" si="18"/>
        <v>6.833333333333333</v>
      </c>
      <c r="P54" s="157">
        <f t="shared" si="19"/>
        <v>6</v>
      </c>
      <c r="Q54" s="152">
        <f t="shared" si="20"/>
        <v>19347.22222222222</v>
      </c>
      <c r="R54" s="152">
        <f t="shared" si="21"/>
        <v>19900</v>
      </c>
      <c r="S54" s="158">
        <f t="shared" si="22"/>
        <v>552.777777777781</v>
      </c>
      <c r="T54" s="159">
        <f t="shared" si="23"/>
        <v>552.777777777781</v>
      </c>
    </row>
    <row r="55" spans="1:20" s="160" customFormat="1" ht="15.75" customHeight="1">
      <c r="A55" s="151">
        <v>22</v>
      </c>
      <c r="B55" s="151" t="s">
        <v>284</v>
      </c>
      <c r="C55" s="151">
        <v>1</v>
      </c>
      <c r="D55" s="152">
        <v>19900</v>
      </c>
      <c r="E55" s="151">
        <v>6</v>
      </c>
      <c r="F55" s="151">
        <v>101</v>
      </c>
      <c r="G55" s="151">
        <v>3</v>
      </c>
      <c r="H55" s="153">
        <v>40969</v>
      </c>
      <c r="I55" s="154">
        <f t="shared" si="12"/>
        <v>5</v>
      </c>
      <c r="J55" s="155">
        <f t="shared" si="13"/>
        <v>10</v>
      </c>
      <c r="K55" s="154">
        <f t="shared" si="14"/>
        <v>6</v>
      </c>
      <c r="L55" s="155">
        <f t="shared" si="15"/>
        <v>10</v>
      </c>
      <c r="M55" s="156">
        <f t="shared" si="16"/>
        <v>5.833333333333333</v>
      </c>
      <c r="N55" s="156">
        <f t="shared" si="17"/>
        <v>5.833333333333333</v>
      </c>
      <c r="O55" s="157">
        <f t="shared" si="18"/>
        <v>6.833333333333333</v>
      </c>
      <c r="P55" s="157">
        <f t="shared" si="19"/>
        <v>6</v>
      </c>
      <c r="Q55" s="152">
        <f t="shared" si="20"/>
        <v>19347.22222222222</v>
      </c>
      <c r="R55" s="152">
        <f t="shared" si="21"/>
        <v>19900</v>
      </c>
      <c r="S55" s="158">
        <f t="shared" si="22"/>
        <v>552.777777777781</v>
      </c>
      <c r="T55" s="159">
        <f t="shared" si="23"/>
        <v>552.777777777781</v>
      </c>
    </row>
    <row r="56" spans="1:20" s="160" customFormat="1" ht="15.75" customHeight="1">
      <c r="A56" s="151">
        <v>23</v>
      </c>
      <c r="B56" s="151" t="s">
        <v>284</v>
      </c>
      <c r="C56" s="151">
        <v>1</v>
      </c>
      <c r="D56" s="152">
        <v>19900</v>
      </c>
      <c r="E56" s="151">
        <v>6</v>
      </c>
      <c r="F56" s="151">
        <v>101</v>
      </c>
      <c r="G56" s="151">
        <v>3</v>
      </c>
      <c r="H56" s="153">
        <v>40969</v>
      </c>
      <c r="I56" s="154">
        <f t="shared" si="12"/>
        <v>5</v>
      </c>
      <c r="J56" s="155">
        <f t="shared" si="13"/>
        <v>10</v>
      </c>
      <c r="K56" s="154">
        <f t="shared" si="14"/>
        <v>6</v>
      </c>
      <c r="L56" s="155">
        <f t="shared" si="15"/>
        <v>10</v>
      </c>
      <c r="M56" s="156">
        <f t="shared" si="16"/>
        <v>5.833333333333333</v>
      </c>
      <c r="N56" s="156">
        <f t="shared" si="17"/>
        <v>5.833333333333333</v>
      </c>
      <c r="O56" s="157">
        <f t="shared" si="18"/>
        <v>6.833333333333333</v>
      </c>
      <c r="P56" s="157">
        <f t="shared" si="19"/>
        <v>6</v>
      </c>
      <c r="Q56" s="152">
        <f t="shared" si="20"/>
        <v>19347.22222222222</v>
      </c>
      <c r="R56" s="152">
        <f t="shared" si="21"/>
        <v>19900</v>
      </c>
      <c r="S56" s="158">
        <f t="shared" si="22"/>
        <v>552.777777777781</v>
      </c>
      <c r="T56" s="159">
        <f t="shared" si="23"/>
        <v>552.777777777781</v>
      </c>
    </row>
    <row r="57" spans="1:20" s="160" customFormat="1" ht="15.75" customHeight="1">
      <c r="A57" s="151">
        <v>24</v>
      </c>
      <c r="B57" s="151" t="s">
        <v>284</v>
      </c>
      <c r="C57" s="151">
        <v>1</v>
      </c>
      <c r="D57" s="152">
        <v>19900</v>
      </c>
      <c r="E57" s="151">
        <v>6</v>
      </c>
      <c r="F57" s="151">
        <v>101</v>
      </c>
      <c r="G57" s="151">
        <v>3</v>
      </c>
      <c r="H57" s="153">
        <v>40969</v>
      </c>
      <c r="I57" s="154">
        <f t="shared" si="12"/>
        <v>5</v>
      </c>
      <c r="J57" s="155">
        <f t="shared" si="13"/>
        <v>10</v>
      </c>
      <c r="K57" s="154">
        <f t="shared" si="14"/>
        <v>6</v>
      </c>
      <c r="L57" s="155">
        <f t="shared" si="15"/>
        <v>10</v>
      </c>
      <c r="M57" s="156">
        <f t="shared" si="16"/>
        <v>5.833333333333333</v>
      </c>
      <c r="N57" s="156">
        <f t="shared" si="17"/>
        <v>5.833333333333333</v>
      </c>
      <c r="O57" s="157">
        <f t="shared" si="18"/>
        <v>6.833333333333333</v>
      </c>
      <c r="P57" s="157">
        <f t="shared" si="19"/>
        <v>6</v>
      </c>
      <c r="Q57" s="152">
        <f t="shared" si="20"/>
        <v>19347.22222222222</v>
      </c>
      <c r="R57" s="152">
        <f t="shared" si="21"/>
        <v>19900</v>
      </c>
      <c r="S57" s="158">
        <f t="shared" si="22"/>
        <v>552.777777777781</v>
      </c>
      <c r="T57" s="159">
        <f t="shared" si="23"/>
        <v>552.777777777781</v>
      </c>
    </row>
    <row r="58" spans="1:20" s="160" customFormat="1" ht="15.75" customHeight="1">
      <c r="A58" s="151">
        <v>25</v>
      </c>
      <c r="B58" s="151" t="s">
        <v>264</v>
      </c>
      <c r="C58" s="151">
        <v>1</v>
      </c>
      <c r="D58" s="152">
        <v>20000</v>
      </c>
      <c r="E58" s="151">
        <v>5</v>
      </c>
      <c r="F58" s="151">
        <v>101</v>
      </c>
      <c r="G58" s="151">
        <v>3</v>
      </c>
      <c r="H58" s="153">
        <v>40969</v>
      </c>
      <c r="I58" s="154">
        <f t="shared" si="12"/>
        <v>5</v>
      </c>
      <c r="J58" s="155">
        <f t="shared" si="13"/>
        <v>10</v>
      </c>
      <c r="K58" s="154">
        <f t="shared" si="14"/>
        <v>6</v>
      </c>
      <c r="L58" s="155">
        <f t="shared" si="15"/>
        <v>10</v>
      </c>
      <c r="M58" s="156">
        <f t="shared" si="16"/>
        <v>5.833333333333333</v>
      </c>
      <c r="N58" s="156">
        <f t="shared" si="17"/>
        <v>5</v>
      </c>
      <c r="O58" s="157">
        <f t="shared" si="18"/>
        <v>6.833333333333333</v>
      </c>
      <c r="P58" s="157">
        <f t="shared" si="19"/>
        <v>5</v>
      </c>
      <c r="Q58" s="152">
        <f t="shared" si="20"/>
        <v>20000</v>
      </c>
      <c r="R58" s="152">
        <f t="shared" si="21"/>
        <v>20000</v>
      </c>
      <c r="S58" s="158">
        <f t="shared" si="22"/>
        <v>0</v>
      </c>
      <c r="T58" s="159">
        <f t="shared" si="23"/>
        <v>0</v>
      </c>
    </row>
    <row r="59" spans="1:20" s="9" customFormat="1" ht="16.5">
      <c r="A59" s="113">
        <v>26</v>
      </c>
      <c r="B59" s="113" t="s">
        <v>284</v>
      </c>
      <c r="C59" s="113">
        <v>1</v>
      </c>
      <c r="D59" s="114">
        <v>13299</v>
      </c>
      <c r="E59" s="113">
        <v>6</v>
      </c>
      <c r="F59" s="113">
        <v>102</v>
      </c>
      <c r="G59" s="113">
        <v>3</v>
      </c>
      <c r="H59" s="115">
        <v>41334</v>
      </c>
      <c r="I59" s="122">
        <f t="shared" si="12"/>
        <v>4</v>
      </c>
      <c r="J59" s="211">
        <f t="shared" si="13"/>
        <v>10</v>
      </c>
      <c r="K59" s="116">
        <f t="shared" si="14"/>
        <v>5</v>
      </c>
      <c r="L59" s="117">
        <f t="shared" si="15"/>
        <v>10</v>
      </c>
      <c r="M59" s="121">
        <f t="shared" si="16"/>
        <v>4.833333333333333</v>
      </c>
      <c r="N59" s="121">
        <f t="shared" si="17"/>
        <v>4.833333333333333</v>
      </c>
      <c r="O59" s="118">
        <f t="shared" si="18"/>
        <v>5.833333333333333</v>
      </c>
      <c r="P59" s="118">
        <f t="shared" si="19"/>
        <v>5.833333333333333</v>
      </c>
      <c r="Q59" s="114">
        <f t="shared" si="20"/>
        <v>10713.083333333332</v>
      </c>
      <c r="R59" s="114">
        <f t="shared" si="21"/>
        <v>12929.583333333332</v>
      </c>
      <c r="S59" s="119">
        <f t="shared" si="22"/>
        <v>2216.5</v>
      </c>
      <c r="T59" s="148">
        <f t="shared" si="23"/>
        <v>2585.916666666668</v>
      </c>
    </row>
    <row r="60" spans="1:20" s="9" customFormat="1" ht="16.5">
      <c r="A60" s="113">
        <v>27</v>
      </c>
      <c r="B60" s="113" t="s">
        <v>284</v>
      </c>
      <c r="C60" s="113">
        <v>1</v>
      </c>
      <c r="D60" s="114">
        <v>13299</v>
      </c>
      <c r="E60" s="113">
        <v>6</v>
      </c>
      <c r="F60" s="113">
        <v>102</v>
      </c>
      <c r="G60" s="113">
        <v>3</v>
      </c>
      <c r="H60" s="115">
        <v>41334</v>
      </c>
      <c r="I60" s="122">
        <f t="shared" si="12"/>
        <v>4</v>
      </c>
      <c r="J60" s="211">
        <f t="shared" si="13"/>
        <v>10</v>
      </c>
      <c r="K60" s="116">
        <f t="shared" si="14"/>
        <v>5</v>
      </c>
      <c r="L60" s="117">
        <f t="shared" si="15"/>
        <v>10</v>
      </c>
      <c r="M60" s="121">
        <f t="shared" si="16"/>
        <v>4.833333333333333</v>
      </c>
      <c r="N60" s="121">
        <f t="shared" si="17"/>
        <v>4.833333333333333</v>
      </c>
      <c r="O60" s="118">
        <f t="shared" si="18"/>
        <v>5.833333333333333</v>
      </c>
      <c r="P60" s="118">
        <f t="shared" si="19"/>
        <v>5.833333333333333</v>
      </c>
      <c r="Q60" s="114">
        <f t="shared" si="20"/>
        <v>10713.083333333332</v>
      </c>
      <c r="R60" s="114">
        <f t="shared" si="21"/>
        <v>12929.583333333332</v>
      </c>
      <c r="S60" s="119">
        <f t="shared" si="22"/>
        <v>2216.5</v>
      </c>
      <c r="T60" s="148">
        <f t="shared" si="23"/>
        <v>2585.916666666668</v>
      </c>
    </row>
    <row r="61" spans="1:20" s="9" customFormat="1" ht="16.5">
      <c r="A61" s="113">
        <v>28</v>
      </c>
      <c r="B61" s="113" t="s">
        <v>284</v>
      </c>
      <c r="C61" s="113">
        <v>1</v>
      </c>
      <c r="D61" s="114">
        <v>13299</v>
      </c>
      <c r="E61" s="113">
        <v>6</v>
      </c>
      <c r="F61" s="113">
        <v>102</v>
      </c>
      <c r="G61" s="113">
        <v>3</v>
      </c>
      <c r="H61" s="115">
        <v>41334</v>
      </c>
      <c r="I61" s="122">
        <f t="shared" si="12"/>
        <v>4</v>
      </c>
      <c r="J61" s="211">
        <f t="shared" si="13"/>
        <v>10</v>
      </c>
      <c r="K61" s="116">
        <f t="shared" si="14"/>
        <v>5</v>
      </c>
      <c r="L61" s="117">
        <f t="shared" si="15"/>
        <v>10</v>
      </c>
      <c r="M61" s="121">
        <f t="shared" si="16"/>
        <v>4.833333333333333</v>
      </c>
      <c r="N61" s="121">
        <f t="shared" si="17"/>
        <v>4.833333333333333</v>
      </c>
      <c r="O61" s="118">
        <f t="shared" si="18"/>
        <v>5.833333333333333</v>
      </c>
      <c r="P61" s="118">
        <f t="shared" si="19"/>
        <v>5.833333333333333</v>
      </c>
      <c r="Q61" s="114">
        <f t="shared" si="20"/>
        <v>10713.083333333332</v>
      </c>
      <c r="R61" s="114">
        <f t="shared" si="21"/>
        <v>12929.583333333332</v>
      </c>
      <c r="S61" s="119">
        <f t="shared" si="22"/>
        <v>2216.5</v>
      </c>
      <c r="T61" s="148">
        <f t="shared" si="23"/>
        <v>2585.916666666668</v>
      </c>
    </row>
    <row r="62" spans="1:20" s="9" customFormat="1" ht="16.5">
      <c r="A62" s="113">
        <v>29</v>
      </c>
      <c r="B62" s="113" t="s">
        <v>284</v>
      </c>
      <c r="C62" s="113">
        <v>1</v>
      </c>
      <c r="D62" s="114">
        <v>19900</v>
      </c>
      <c r="E62" s="113">
        <v>6</v>
      </c>
      <c r="F62" s="113">
        <v>103</v>
      </c>
      <c r="G62" s="113">
        <v>3</v>
      </c>
      <c r="H62" s="115">
        <v>41699</v>
      </c>
      <c r="I62" s="122">
        <f t="shared" si="12"/>
        <v>3</v>
      </c>
      <c r="J62" s="211">
        <f t="shared" si="13"/>
        <v>10</v>
      </c>
      <c r="K62" s="116">
        <f t="shared" si="14"/>
        <v>4</v>
      </c>
      <c r="L62" s="117">
        <f t="shared" si="15"/>
        <v>10</v>
      </c>
      <c r="M62" s="121">
        <f t="shared" si="16"/>
        <v>3.8333333333333335</v>
      </c>
      <c r="N62" s="121">
        <f t="shared" si="17"/>
        <v>3.8333333333333335</v>
      </c>
      <c r="O62" s="118">
        <f t="shared" si="18"/>
        <v>4.833333333333333</v>
      </c>
      <c r="P62" s="118">
        <f t="shared" si="19"/>
        <v>4.833333333333333</v>
      </c>
      <c r="Q62" s="114">
        <f t="shared" si="20"/>
        <v>12713.888888888889</v>
      </c>
      <c r="R62" s="114">
        <f t="shared" si="21"/>
        <v>16030.555555555555</v>
      </c>
      <c r="S62" s="119">
        <f t="shared" si="22"/>
        <v>3316.666666666666</v>
      </c>
      <c r="T62" s="148">
        <f t="shared" si="23"/>
        <v>7186.111111111111</v>
      </c>
    </row>
    <row r="63" spans="1:20" s="9" customFormat="1" ht="16.5">
      <c r="A63" s="113">
        <v>30</v>
      </c>
      <c r="B63" s="113" t="s">
        <v>284</v>
      </c>
      <c r="C63" s="113">
        <v>1</v>
      </c>
      <c r="D63" s="114">
        <v>19900</v>
      </c>
      <c r="E63" s="113">
        <v>6</v>
      </c>
      <c r="F63" s="113">
        <v>103</v>
      </c>
      <c r="G63" s="113">
        <v>3</v>
      </c>
      <c r="H63" s="115">
        <v>41699</v>
      </c>
      <c r="I63" s="122">
        <f t="shared" si="12"/>
        <v>3</v>
      </c>
      <c r="J63" s="211">
        <f t="shared" si="13"/>
        <v>10</v>
      </c>
      <c r="K63" s="116">
        <f t="shared" si="14"/>
        <v>4</v>
      </c>
      <c r="L63" s="117">
        <f t="shared" si="15"/>
        <v>10</v>
      </c>
      <c r="M63" s="121">
        <f t="shared" si="16"/>
        <v>3.8333333333333335</v>
      </c>
      <c r="N63" s="121">
        <f t="shared" si="17"/>
        <v>3.8333333333333335</v>
      </c>
      <c r="O63" s="118">
        <f t="shared" si="18"/>
        <v>4.833333333333333</v>
      </c>
      <c r="P63" s="118">
        <f t="shared" si="19"/>
        <v>4.833333333333333</v>
      </c>
      <c r="Q63" s="114">
        <f t="shared" si="20"/>
        <v>12713.888888888889</v>
      </c>
      <c r="R63" s="114">
        <f t="shared" si="21"/>
        <v>16030.555555555555</v>
      </c>
      <c r="S63" s="119">
        <f t="shared" si="22"/>
        <v>3316.666666666666</v>
      </c>
      <c r="T63" s="148">
        <f t="shared" si="23"/>
        <v>7186.111111111111</v>
      </c>
    </row>
    <row r="64" spans="1:20" s="389" customFormat="1" ht="16.5">
      <c r="A64" s="381"/>
      <c r="B64" s="381" t="s">
        <v>284</v>
      </c>
      <c r="C64" s="381">
        <v>1</v>
      </c>
      <c r="D64" s="382">
        <v>19898</v>
      </c>
      <c r="E64" s="381">
        <v>6</v>
      </c>
      <c r="F64" s="381">
        <v>104</v>
      </c>
      <c r="G64" s="381">
        <v>8</v>
      </c>
      <c r="H64" s="115">
        <v>42217</v>
      </c>
      <c r="I64" s="383">
        <f t="shared" si="12"/>
        <v>2</v>
      </c>
      <c r="J64" s="384">
        <f t="shared" si="13"/>
        <v>5</v>
      </c>
      <c r="K64" s="385">
        <f t="shared" si="14"/>
        <v>3</v>
      </c>
      <c r="L64" s="386">
        <f t="shared" si="15"/>
        <v>5</v>
      </c>
      <c r="M64" s="387">
        <f t="shared" si="16"/>
        <v>2.4166666666666665</v>
      </c>
      <c r="N64" s="121">
        <f t="shared" si="17"/>
        <v>2.4166666666666665</v>
      </c>
      <c r="O64" s="388">
        <f t="shared" si="18"/>
        <v>3.4166666666666665</v>
      </c>
      <c r="P64" s="388">
        <f t="shared" si="19"/>
        <v>3.4166666666666665</v>
      </c>
      <c r="Q64" s="114">
        <f t="shared" si="20"/>
        <v>8014.472222222222</v>
      </c>
      <c r="R64" s="382">
        <f t="shared" si="21"/>
        <v>11330.805555555555</v>
      </c>
      <c r="S64" s="119">
        <f t="shared" si="22"/>
        <v>3316.333333333333</v>
      </c>
      <c r="T64" s="148">
        <f t="shared" si="23"/>
        <v>11883.527777777777</v>
      </c>
    </row>
    <row r="65" spans="1:20" s="146" customFormat="1" ht="16.5">
      <c r="A65" s="135">
        <v>31</v>
      </c>
      <c r="B65" s="135" t="s">
        <v>256</v>
      </c>
      <c r="C65" s="135">
        <v>1</v>
      </c>
      <c r="D65" s="136">
        <v>39429</v>
      </c>
      <c r="E65" s="135">
        <v>5</v>
      </c>
      <c r="F65" s="135">
        <v>102</v>
      </c>
      <c r="G65" s="135">
        <v>3</v>
      </c>
      <c r="H65" s="137">
        <v>41334</v>
      </c>
      <c r="I65" s="138">
        <f t="shared" si="12"/>
        <v>4</v>
      </c>
      <c r="J65" s="212">
        <f t="shared" si="13"/>
        <v>10</v>
      </c>
      <c r="K65" s="140">
        <f t="shared" si="14"/>
        <v>5</v>
      </c>
      <c r="L65" s="141">
        <f t="shared" si="15"/>
        <v>10</v>
      </c>
      <c r="M65" s="142">
        <f t="shared" si="16"/>
        <v>4.833333333333333</v>
      </c>
      <c r="N65" s="142">
        <f t="shared" si="17"/>
        <v>4.833333333333333</v>
      </c>
      <c r="O65" s="143">
        <f t="shared" si="18"/>
        <v>5.833333333333333</v>
      </c>
      <c r="P65" s="143">
        <f t="shared" si="19"/>
        <v>5</v>
      </c>
      <c r="Q65" s="213">
        <f t="shared" si="20"/>
        <v>38114.7</v>
      </c>
      <c r="R65" s="136">
        <f t="shared" si="21"/>
        <v>39429</v>
      </c>
      <c r="S65" s="144">
        <f t="shared" si="22"/>
        <v>1314.300000000003</v>
      </c>
      <c r="T65" s="145">
        <f t="shared" si="23"/>
        <v>1314.300000000003</v>
      </c>
    </row>
    <row r="66" spans="1:20" s="146" customFormat="1" ht="16.5">
      <c r="A66" s="135">
        <v>32</v>
      </c>
      <c r="B66" s="135" t="s">
        <v>256</v>
      </c>
      <c r="C66" s="135">
        <v>1</v>
      </c>
      <c r="D66" s="136">
        <v>39429</v>
      </c>
      <c r="E66" s="135">
        <v>5</v>
      </c>
      <c r="F66" s="135">
        <v>102</v>
      </c>
      <c r="G66" s="135">
        <v>3</v>
      </c>
      <c r="H66" s="137">
        <v>41334</v>
      </c>
      <c r="I66" s="138">
        <f t="shared" si="12"/>
        <v>4</v>
      </c>
      <c r="J66" s="212">
        <f t="shared" si="13"/>
        <v>10</v>
      </c>
      <c r="K66" s="140">
        <f t="shared" si="14"/>
        <v>5</v>
      </c>
      <c r="L66" s="141">
        <f t="shared" si="15"/>
        <v>10</v>
      </c>
      <c r="M66" s="142">
        <f t="shared" si="16"/>
        <v>4.833333333333333</v>
      </c>
      <c r="N66" s="142">
        <f t="shared" si="17"/>
        <v>4.833333333333333</v>
      </c>
      <c r="O66" s="143">
        <f t="shared" si="18"/>
        <v>5.833333333333333</v>
      </c>
      <c r="P66" s="143">
        <f t="shared" si="19"/>
        <v>5</v>
      </c>
      <c r="Q66" s="213">
        <f t="shared" si="20"/>
        <v>38114.7</v>
      </c>
      <c r="R66" s="136">
        <f t="shared" si="21"/>
        <v>39429</v>
      </c>
      <c r="S66" s="144">
        <f t="shared" si="22"/>
        <v>1314.300000000003</v>
      </c>
      <c r="T66" s="145">
        <f t="shared" si="23"/>
        <v>1314.300000000003</v>
      </c>
    </row>
    <row r="67" spans="1:20" s="146" customFormat="1" ht="16.5">
      <c r="A67" s="135">
        <v>33</v>
      </c>
      <c r="B67" s="135" t="s">
        <v>256</v>
      </c>
      <c r="C67" s="135">
        <v>1</v>
      </c>
      <c r="D67" s="136">
        <v>39429</v>
      </c>
      <c r="E67" s="135">
        <v>5</v>
      </c>
      <c r="F67" s="135">
        <v>102</v>
      </c>
      <c r="G67" s="135">
        <v>3</v>
      </c>
      <c r="H67" s="137">
        <v>41334</v>
      </c>
      <c r="I67" s="138">
        <f t="shared" si="12"/>
        <v>4</v>
      </c>
      <c r="J67" s="212">
        <f t="shared" si="13"/>
        <v>10</v>
      </c>
      <c r="K67" s="140">
        <f t="shared" si="14"/>
        <v>5</v>
      </c>
      <c r="L67" s="141">
        <f t="shared" si="15"/>
        <v>10</v>
      </c>
      <c r="M67" s="142">
        <f t="shared" si="16"/>
        <v>4.833333333333333</v>
      </c>
      <c r="N67" s="142">
        <f t="shared" si="17"/>
        <v>4.833333333333333</v>
      </c>
      <c r="O67" s="143">
        <f t="shared" si="18"/>
        <v>5.833333333333333</v>
      </c>
      <c r="P67" s="143">
        <f t="shared" si="19"/>
        <v>5</v>
      </c>
      <c r="Q67" s="213">
        <f t="shared" si="20"/>
        <v>38114.7</v>
      </c>
      <c r="R67" s="136">
        <f t="shared" si="21"/>
        <v>39429</v>
      </c>
      <c r="S67" s="144">
        <f t="shared" si="22"/>
        <v>1314.300000000003</v>
      </c>
      <c r="T67" s="145">
        <f t="shared" si="23"/>
        <v>1314.300000000003</v>
      </c>
    </row>
    <row r="68" spans="1:20" s="146" customFormat="1" ht="16.5">
      <c r="A68" s="135">
        <v>34</v>
      </c>
      <c r="B68" s="135" t="s">
        <v>256</v>
      </c>
      <c r="C68" s="135">
        <v>1</v>
      </c>
      <c r="D68" s="136">
        <v>39429</v>
      </c>
      <c r="E68" s="135">
        <v>5</v>
      </c>
      <c r="F68" s="135">
        <v>102</v>
      </c>
      <c r="G68" s="135">
        <v>3</v>
      </c>
      <c r="H68" s="137">
        <v>41334</v>
      </c>
      <c r="I68" s="138">
        <f t="shared" si="12"/>
        <v>4</v>
      </c>
      <c r="J68" s="212">
        <f t="shared" si="13"/>
        <v>10</v>
      </c>
      <c r="K68" s="140">
        <f t="shared" si="14"/>
        <v>5</v>
      </c>
      <c r="L68" s="141">
        <f t="shared" si="15"/>
        <v>10</v>
      </c>
      <c r="M68" s="142">
        <f t="shared" si="16"/>
        <v>4.833333333333333</v>
      </c>
      <c r="N68" s="142">
        <f t="shared" si="17"/>
        <v>4.833333333333333</v>
      </c>
      <c r="O68" s="143">
        <f t="shared" si="18"/>
        <v>5.833333333333333</v>
      </c>
      <c r="P68" s="143">
        <f t="shared" si="19"/>
        <v>5</v>
      </c>
      <c r="Q68" s="213">
        <f t="shared" si="20"/>
        <v>38114.7</v>
      </c>
      <c r="R68" s="136">
        <f t="shared" si="21"/>
        <v>39429</v>
      </c>
      <c r="S68" s="144">
        <f t="shared" si="22"/>
        <v>1314.300000000003</v>
      </c>
      <c r="T68" s="145">
        <f t="shared" si="23"/>
        <v>1314.300000000003</v>
      </c>
    </row>
    <row r="69" spans="1:20" s="146" customFormat="1" ht="16.5">
      <c r="A69" s="135">
        <v>35</v>
      </c>
      <c r="B69" s="135" t="s">
        <v>256</v>
      </c>
      <c r="C69" s="135">
        <v>1</v>
      </c>
      <c r="D69" s="136">
        <v>39429</v>
      </c>
      <c r="E69" s="135">
        <v>5</v>
      </c>
      <c r="F69" s="135">
        <v>102</v>
      </c>
      <c r="G69" s="135">
        <v>3</v>
      </c>
      <c r="H69" s="137">
        <v>41334</v>
      </c>
      <c r="I69" s="138">
        <f aca="true" t="shared" si="24" ref="I69:I100">$I$2-F69</f>
        <v>4</v>
      </c>
      <c r="J69" s="212">
        <f aca="true" t="shared" si="25" ref="J69:J100">$J$2-G69+1</f>
        <v>10</v>
      </c>
      <c r="K69" s="140">
        <f aca="true" t="shared" si="26" ref="K69:K100">$K$2-F69</f>
        <v>5</v>
      </c>
      <c r="L69" s="141">
        <f aca="true" t="shared" si="27" ref="L69:L100">$L$2-G69+1</f>
        <v>10</v>
      </c>
      <c r="M69" s="142">
        <f aca="true" t="shared" si="28" ref="M69:M100">I69+J69/12</f>
        <v>4.833333333333333</v>
      </c>
      <c r="N69" s="142">
        <f aca="true" t="shared" si="29" ref="N69:N100">IF(M69&gt;E69,E69,M69)</f>
        <v>4.833333333333333</v>
      </c>
      <c r="O69" s="143">
        <f aca="true" t="shared" si="30" ref="O69:O100">K69+L69/12</f>
        <v>5.833333333333333</v>
      </c>
      <c r="P69" s="143">
        <f aca="true" t="shared" si="31" ref="P69:P100">IF(O69&gt;E69,E69,O69)</f>
        <v>5</v>
      </c>
      <c r="Q69" s="213">
        <f aca="true" t="shared" si="32" ref="Q69:Q100">(D69/E69)*N69</f>
        <v>38114.7</v>
      </c>
      <c r="R69" s="136">
        <f aca="true" t="shared" si="33" ref="R69:R100">(D69/E69)*P69</f>
        <v>39429</v>
      </c>
      <c r="S69" s="144">
        <f aca="true" t="shared" si="34" ref="S69:S100">R69-Q69</f>
        <v>1314.300000000003</v>
      </c>
      <c r="T69" s="145">
        <f aca="true" t="shared" si="35" ref="T69:T100">D69-Q69</f>
        <v>1314.300000000003</v>
      </c>
    </row>
    <row r="70" spans="1:20" s="146" customFormat="1" ht="16.5">
      <c r="A70" s="135">
        <v>36</v>
      </c>
      <c r="B70" s="135" t="s">
        <v>256</v>
      </c>
      <c r="C70" s="135">
        <v>1</v>
      </c>
      <c r="D70" s="136">
        <v>39429</v>
      </c>
      <c r="E70" s="135">
        <v>5</v>
      </c>
      <c r="F70" s="135">
        <v>102</v>
      </c>
      <c r="G70" s="135">
        <v>3</v>
      </c>
      <c r="H70" s="137">
        <v>41334</v>
      </c>
      <c r="I70" s="138">
        <f t="shared" si="24"/>
        <v>4</v>
      </c>
      <c r="J70" s="212">
        <f t="shared" si="25"/>
        <v>10</v>
      </c>
      <c r="K70" s="140">
        <f t="shared" si="26"/>
        <v>5</v>
      </c>
      <c r="L70" s="141">
        <f t="shared" si="27"/>
        <v>10</v>
      </c>
      <c r="M70" s="142">
        <f t="shared" si="28"/>
        <v>4.833333333333333</v>
      </c>
      <c r="N70" s="142">
        <f t="shared" si="29"/>
        <v>4.833333333333333</v>
      </c>
      <c r="O70" s="143">
        <f t="shared" si="30"/>
        <v>5.833333333333333</v>
      </c>
      <c r="P70" s="143">
        <f t="shared" si="31"/>
        <v>5</v>
      </c>
      <c r="Q70" s="213">
        <f t="shared" si="32"/>
        <v>38114.7</v>
      </c>
      <c r="R70" s="136">
        <f t="shared" si="33"/>
        <v>39429</v>
      </c>
      <c r="S70" s="144">
        <f t="shared" si="34"/>
        <v>1314.300000000003</v>
      </c>
      <c r="T70" s="145">
        <f t="shared" si="35"/>
        <v>1314.300000000003</v>
      </c>
    </row>
    <row r="71" spans="1:20" s="146" customFormat="1" ht="16.5">
      <c r="A71" s="135">
        <v>37</v>
      </c>
      <c r="B71" s="135" t="s">
        <v>256</v>
      </c>
      <c r="C71" s="135">
        <v>1</v>
      </c>
      <c r="D71" s="136">
        <v>39429</v>
      </c>
      <c r="E71" s="135">
        <v>5</v>
      </c>
      <c r="F71" s="135">
        <v>102</v>
      </c>
      <c r="G71" s="135">
        <v>3</v>
      </c>
      <c r="H71" s="137">
        <v>41334</v>
      </c>
      <c r="I71" s="138">
        <f t="shared" si="24"/>
        <v>4</v>
      </c>
      <c r="J71" s="212">
        <f t="shared" si="25"/>
        <v>10</v>
      </c>
      <c r="K71" s="140">
        <f t="shared" si="26"/>
        <v>5</v>
      </c>
      <c r="L71" s="141">
        <f t="shared" si="27"/>
        <v>10</v>
      </c>
      <c r="M71" s="142">
        <f t="shared" si="28"/>
        <v>4.833333333333333</v>
      </c>
      <c r="N71" s="142">
        <f t="shared" si="29"/>
        <v>4.833333333333333</v>
      </c>
      <c r="O71" s="143">
        <f t="shared" si="30"/>
        <v>5.833333333333333</v>
      </c>
      <c r="P71" s="143">
        <f t="shared" si="31"/>
        <v>5</v>
      </c>
      <c r="Q71" s="213">
        <f t="shared" si="32"/>
        <v>38114.7</v>
      </c>
      <c r="R71" s="136">
        <f t="shared" si="33"/>
        <v>39429</v>
      </c>
      <c r="S71" s="144">
        <f t="shared" si="34"/>
        <v>1314.300000000003</v>
      </c>
      <c r="T71" s="145">
        <f t="shared" si="35"/>
        <v>1314.300000000003</v>
      </c>
    </row>
    <row r="72" spans="1:20" s="146" customFormat="1" ht="16.5">
      <c r="A72" s="135">
        <v>38</v>
      </c>
      <c r="B72" s="135" t="s">
        <v>256</v>
      </c>
      <c r="C72" s="135">
        <v>1</v>
      </c>
      <c r="D72" s="136">
        <v>39429</v>
      </c>
      <c r="E72" s="135">
        <v>5</v>
      </c>
      <c r="F72" s="135">
        <v>102</v>
      </c>
      <c r="G72" s="135">
        <v>3</v>
      </c>
      <c r="H72" s="137">
        <v>41334</v>
      </c>
      <c r="I72" s="138">
        <f t="shared" si="24"/>
        <v>4</v>
      </c>
      <c r="J72" s="212">
        <f t="shared" si="25"/>
        <v>10</v>
      </c>
      <c r="K72" s="140">
        <f t="shared" si="26"/>
        <v>5</v>
      </c>
      <c r="L72" s="141">
        <f t="shared" si="27"/>
        <v>10</v>
      </c>
      <c r="M72" s="142">
        <f t="shared" si="28"/>
        <v>4.833333333333333</v>
      </c>
      <c r="N72" s="142">
        <f t="shared" si="29"/>
        <v>4.833333333333333</v>
      </c>
      <c r="O72" s="143">
        <f t="shared" si="30"/>
        <v>5.833333333333333</v>
      </c>
      <c r="P72" s="143">
        <f t="shared" si="31"/>
        <v>5</v>
      </c>
      <c r="Q72" s="213">
        <f t="shared" si="32"/>
        <v>38114.7</v>
      </c>
      <c r="R72" s="136">
        <f t="shared" si="33"/>
        <v>39429</v>
      </c>
      <c r="S72" s="144">
        <f t="shared" si="34"/>
        <v>1314.300000000003</v>
      </c>
      <c r="T72" s="145">
        <f t="shared" si="35"/>
        <v>1314.300000000003</v>
      </c>
    </row>
    <row r="73" spans="1:20" s="146" customFormat="1" ht="16.5">
      <c r="A73" s="135">
        <v>39</v>
      </c>
      <c r="B73" s="135" t="s">
        <v>256</v>
      </c>
      <c r="C73" s="135">
        <v>1</v>
      </c>
      <c r="D73" s="136">
        <v>39429</v>
      </c>
      <c r="E73" s="135">
        <v>5</v>
      </c>
      <c r="F73" s="135">
        <v>102</v>
      </c>
      <c r="G73" s="135">
        <v>3</v>
      </c>
      <c r="H73" s="137">
        <v>41334</v>
      </c>
      <c r="I73" s="138">
        <f t="shared" si="24"/>
        <v>4</v>
      </c>
      <c r="J73" s="212">
        <f t="shared" si="25"/>
        <v>10</v>
      </c>
      <c r="K73" s="140">
        <f t="shared" si="26"/>
        <v>5</v>
      </c>
      <c r="L73" s="141">
        <f t="shared" si="27"/>
        <v>10</v>
      </c>
      <c r="M73" s="142">
        <f t="shared" si="28"/>
        <v>4.833333333333333</v>
      </c>
      <c r="N73" s="142">
        <f t="shared" si="29"/>
        <v>4.833333333333333</v>
      </c>
      <c r="O73" s="143">
        <f t="shared" si="30"/>
        <v>5.833333333333333</v>
      </c>
      <c r="P73" s="143">
        <f t="shared" si="31"/>
        <v>5</v>
      </c>
      <c r="Q73" s="213">
        <f t="shared" si="32"/>
        <v>38114.7</v>
      </c>
      <c r="R73" s="136">
        <f t="shared" si="33"/>
        <v>39429</v>
      </c>
      <c r="S73" s="144">
        <f t="shared" si="34"/>
        <v>1314.300000000003</v>
      </c>
      <c r="T73" s="145">
        <f t="shared" si="35"/>
        <v>1314.300000000003</v>
      </c>
    </row>
    <row r="74" spans="1:20" s="146" customFormat="1" ht="16.5">
      <c r="A74" s="135">
        <v>40</v>
      </c>
      <c r="B74" s="135" t="s">
        <v>256</v>
      </c>
      <c r="C74" s="135">
        <v>1</v>
      </c>
      <c r="D74" s="136">
        <v>39429</v>
      </c>
      <c r="E74" s="135">
        <v>5</v>
      </c>
      <c r="F74" s="135">
        <v>102</v>
      </c>
      <c r="G74" s="135">
        <v>3</v>
      </c>
      <c r="H74" s="137">
        <v>41334</v>
      </c>
      <c r="I74" s="138">
        <f t="shared" si="24"/>
        <v>4</v>
      </c>
      <c r="J74" s="212">
        <f t="shared" si="25"/>
        <v>10</v>
      </c>
      <c r="K74" s="140">
        <f t="shared" si="26"/>
        <v>5</v>
      </c>
      <c r="L74" s="141">
        <f t="shared" si="27"/>
        <v>10</v>
      </c>
      <c r="M74" s="142">
        <f t="shared" si="28"/>
        <v>4.833333333333333</v>
      </c>
      <c r="N74" s="142">
        <f t="shared" si="29"/>
        <v>4.833333333333333</v>
      </c>
      <c r="O74" s="143">
        <f t="shared" si="30"/>
        <v>5.833333333333333</v>
      </c>
      <c r="P74" s="143">
        <f t="shared" si="31"/>
        <v>5</v>
      </c>
      <c r="Q74" s="213">
        <f t="shared" si="32"/>
        <v>38114.7</v>
      </c>
      <c r="R74" s="136">
        <f t="shared" si="33"/>
        <v>39429</v>
      </c>
      <c r="S74" s="144">
        <f t="shared" si="34"/>
        <v>1314.300000000003</v>
      </c>
      <c r="T74" s="145">
        <f t="shared" si="35"/>
        <v>1314.300000000003</v>
      </c>
    </row>
    <row r="75" spans="1:20" s="146" customFormat="1" ht="16.5">
      <c r="A75" s="135">
        <v>41</v>
      </c>
      <c r="B75" s="135" t="s">
        <v>256</v>
      </c>
      <c r="C75" s="135">
        <v>1</v>
      </c>
      <c r="D75" s="136">
        <v>39429</v>
      </c>
      <c r="E75" s="135">
        <v>5</v>
      </c>
      <c r="F75" s="135">
        <v>102</v>
      </c>
      <c r="G75" s="135">
        <v>3</v>
      </c>
      <c r="H75" s="137">
        <v>41334</v>
      </c>
      <c r="I75" s="138">
        <f t="shared" si="24"/>
        <v>4</v>
      </c>
      <c r="J75" s="212">
        <f t="shared" si="25"/>
        <v>10</v>
      </c>
      <c r="K75" s="140">
        <f t="shared" si="26"/>
        <v>5</v>
      </c>
      <c r="L75" s="141">
        <f t="shared" si="27"/>
        <v>10</v>
      </c>
      <c r="M75" s="142">
        <f t="shared" si="28"/>
        <v>4.833333333333333</v>
      </c>
      <c r="N75" s="142">
        <f t="shared" si="29"/>
        <v>4.833333333333333</v>
      </c>
      <c r="O75" s="143">
        <f t="shared" si="30"/>
        <v>5.833333333333333</v>
      </c>
      <c r="P75" s="143">
        <f t="shared" si="31"/>
        <v>5</v>
      </c>
      <c r="Q75" s="213">
        <f t="shared" si="32"/>
        <v>38114.7</v>
      </c>
      <c r="R75" s="136">
        <f t="shared" si="33"/>
        <v>39429</v>
      </c>
      <c r="S75" s="144">
        <f t="shared" si="34"/>
        <v>1314.300000000003</v>
      </c>
      <c r="T75" s="145">
        <f t="shared" si="35"/>
        <v>1314.300000000003</v>
      </c>
    </row>
    <row r="76" spans="1:20" s="146" customFormat="1" ht="16.5">
      <c r="A76" s="135">
        <v>42</v>
      </c>
      <c r="B76" s="135" t="s">
        <v>256</v>
      </c>
      <c r="C76" s="135">
        <v>1</v>
      </c>
      <c r="D76" s="136">
        <v>41460</v>
      </c>
      <c r="E76" s="135">
        <v>5</v>
      </c>
      <c r="F76" s="135">
        <v>102</v>
      </c>
      <c r="G76" s="135">
        <v>3</v>
      </c>
      <c r="H76" s="137">
        <v>41334</v>
      </c>
      <c r="I76" s="138">
        <f t="shared" si="24"/>
        <v>4</v>
      </c>
      <c r="J76" s="212">
        <f t="shared" si="25"/>
        <v>10</v>
      </c>
      <c r="K76" s="140">
        <f t="shared" si="26"/>
        <v>5</v>
      </c>
      <c r="L76" s="141">
        <f t="shared" si="27"/>
        <v>10</v>
      </c>
      <c r="M76" s="142">
        <f t="shared" si="28"/>
        <v>4.833333333333333</v>
      </c>
      <c r="N76" s="142">
        <f t="shared" si="29"/>
        <v>4.833333333333333</v>
      </c>
      <c r="O76" s="143">
        <f t="shared" si="30"/>
        <v>5.833333333333333</v>
      </c>
      <c r="P76" s="143">
        <f t="shared" si="31"/>
        <v>5</v>
      </c>
      <c r="Q76" s="213">
        <f t="shared" si="32"/>
        <v>40078</v>
      </c>
      <c r="R76" s="136">
        <f t="shared" si="33"/>
        <v>41460</v>
      </c>
      <c r="S76" s="144">
        <f t="shared" si="34"/>
        <v>1382</v>
      </c>
      <c r="T76" s="145">
        <f t="shared" si="35"/>
        <v>1382</v>
      </c>
    </row>
    <row r="77" spans="1:20" s="146" customFormat="1" ht="16.5">
      <c r="A77" s="135">
        <v>43</v>
      </c>
      <c r="B77" s="135" t="s">
        <v>256</v>
      </c>
      <c r="C77" s="135">
        <v>1</v>
      </c>
      <c r="D77" s="136">
        <v>41460</v>
      </c>
      <c r="E77" s="135">
        <v>5</v>
      </c>
      <c r="F77" s="135">
        <v>102</v>
      </c>
      <c r="G77" s="135">
        <v>3</v>
      </c>
      <c r="H77" s="137">
        <v>41334</v>
      </c>
      <c r="I77" s="138">
        <f t="shared" si="24"/>
        <v>4</v>
      </c>
      <c r="J77" s="212">
        <f t="shared" si="25"/>
        <v>10</v>
      </c>
      <c r="K77" s="140">
        <f t="shared" si="26"/>
        <v>5</v>
      </c>
      <c r="L77" s="141">
        <f t="shared" si="27"/>
        <v>10</v>
      </c>
      <c r="M77" s="142">
        <f t="shared" si="28"/>
        <v>4.833333333333333</v>
      </c>
      <c r="N77" s="142">
        <f t="shared" si="29"/>
        <v>4.833333333333333</v>
      </c>
      <c r="O77" s="143">
        <f t="shared" si="30"/>
        <v>5.833333333333333</v>
      </c>
      <c r="P77" s="143">
        <f t="shared" si="31"/>
        <v>5</v>
      </c>
      <c r="Q77" s="213">
        <f t="shared" si="32"/>
        <v>40078</v>
      </c>
      <c r="R77" s="136">
        <f t="shared" si="33"/>
        <v>41460</v>
      </c>
      <c r="S77" s="144">
        <f t="shared" si="34"/>
        <v>1382</v>
      </c>
      <c r="T77" s="145">
        <f t="shared" si="35"/>
        <v>1382</v>
      </c>
    </row>
    <row r="78" spans="1:20" s="146" customFormat="1" ht="16.5">
      <c r="A78" s="135">
        <v>44</v>
      </c>
      <c r="B78" s="135" t="s">
        <v>256</v>
      </c>
      <c r="C78" s="135">
        <v>1</v>
      </c>
      <c r="D78" s="136">
        <v>41460</v>
      </c>
      <c r="E78" s="135">
        <v>5</v>
      </c>
      <c r="F78" s="135">
        <v>102</v>
      </c>
      <c r="G78" s="135">
        <v>3</v>
      </c>
      <c r="H78" s="137">
        <v>41334</v>
      </c>
      <c r="I78" s="138">
        <f t="shared" si="24"/>
        <v>4</v>
      </c>
      <c r="J78" s="212">
        <f t="shared" si="25"/>
        <v>10</v>
      </c>
      <c r="K78" s="140">
        <f t="shared" si="26"/>
        <v>5</v>
      </c>
      <c r="L78" s="141">
        <f t="shared" si="27"/>
        <v>10</v>
      </c>
      <c r="M78" s="142">
        <f t="shared" si="28"/>
        <v>4.833333333333333</v>
      </c>
      <c r="N78" s="142">
        <f t="shared" si="29"/>
        <v>4.833333333333333</v>
      </c>
      <c r="O78" s="143">
        <f t="shared" si="30"/>
        <v>5.833333333333333</v>
      </c>
      <c r="P78" s="143">
        <f t="shared" si="31"/>
        <v>5</v>
      </c>
      <c r="Q78" s="213">
        <f t="shared" si="32"/>
        <v>40078</v>
      </c>
      <c r="R78" s="136">
        <f t="shared" si="33"/>
        <v>41460</v>
      </c>
      <c r="S78" s="144">
        <f t="shared" si="34"/>
        <v>1382</v>
      </c>
      <c r="T78" s="145">
        <f t="shared" si="35"/>
        <v>1382</v>
      </c>
    </row>
    <row r="79" spans="1:21" s="146" customFormat="1" ht="16.5">
      <c r="A79" s="135">
        <v>45</v>
      </c>
      <c r="B79" s="135" t="s">
        <v>256</v>
      </c>
      <c r="C79" s="135">
        <v>1</v>
      </c>
      <c r="D79" s="136">
        <v>41460</v>
      </c>
      <c r="E79" s="135">
        <v>5</v>
      </c>
      <c r="F79" s="135">
        <v>102</v>
      </c>
      <c r="G79" s="135">
        <v>3</v>
      </c>
      <c r="H79" s="137">
        <v>41334</v>
      </c>
      <c r="I79" s="138">
        <f t="shared" si="24"/>
        <v>4</v>
      </c>
      <c r="J79" s="212">
        <f t="shared" si="25"/>
        <v>10</v>
      </c>
      <c r="K79" s="140">
        <f t="shared" si="26"/>
        <v>5</v>
      </c>
      <c r="L79" s="141">
        <f t="shared" si="27"/>
        <v>10</v>
      </c>
      <c r="M79" s="142">
        <f t="shared" si="28"/>
        <v>4.833333333333333</v>
      </c>
      <c r="N79" s="142">
        <f t="shared" si="29"/>
        <v>4.833333333333333</v>
      </c>
      <c r="O79" s="143">
        <f t="shared" si="30"/>
        <v>5.833333333333333</v>
      </c>
      <c r="P79" s="143">
        <f t="shared" si="31"/>
        <v>5</v>
      </c>
      <c r="Q79" s="213">
        <f t="shared" si="32"/>
        <v>40078</v>
      </c>
      <c r="R79" s="136">
        <f t="shared" si="33"/>
        <v>41460</v>
      </c>
      <c r="S79" s="144">
        <f t="shared" si="34"/>
        <v>1382</v>
      </c>
      <c r="T79" s="145">
        <f t="shared" si="35"/>
        <v>1382</v>
      </c>
      <c r="U79" s="111">
        <f>SUM(D65:D78)</f>
        <v>558099</v>
      </c>
    </row>
    <row r="80" spans="1:20" s="227" customFormat="1" ht="16.5">
      <c r="A80" s="215">
        <v>46</v>
      </c>
      <c r="B80" s="215" t="s">
        <v>256</v>
      </c>
      <c r="C80" s="215">
        <v>1</v>
      </c>
      <c r="D80" s="216">
        <v>41540</v>
      </c>
      <c r="E80" s="215">
        <v>5</v>
      </c>
      <c r="F80" s="215">
        <v>103</v>
      </c>
      <c r="G80" s="215">
        <v>3</v>
      </c>
      <c r="H80" s="217">
        <v>41699</v>
      </c>
      <c r="I80" s="218">
        <f t="shared" si="24"/>
        <v>3</v>
      </c>
      <c r="J80" s="219">
        <f t="shared" si="25"/>
        <v>10</v>
      </c>
      <c r="K80" s="220">
        <f t="shared" si="26"/>
        <v>4</v>
      </c>
      <c r="L80" s="221">
        <f t="shared" si="27"/>
        <v>10</v>
      </c>
      <c r="M80" s="222">
        <f t="shared" si="28"/>
        <v>3.8333333333333335</v>
      </c>
      <c r="N80" s="222">
        <f t="shared" si="29"/>
        <v>3.8333333333333335</v>
      </c>
      <c r="O80" s="223">
        <f t="shared" si="30"/>
        <v>4.833333333333333</v>
      </c>
      <c r="P80" s="223">
        <f t="shared" si="31"/>
        <v>4.833333333333333</v>
      </c>
      <c r="Q80" s="224">
        <f t="shared" si="32"/>
        <v>31847.333333333336</v>
      </c>
      <c r="R80" s="216">
        <f t="shared" si="33"/>
        <v>40155.33333333333</v>
      </c>
      <c r="S80" s="225">
        <f t="shared" si="34"/>
        <v>8307.999999999993</v>
      </c>
      <c r="T80" s="226">
        <f t="shared" si="35"/>
        <v>9692.666666666664</v>
      </c>
    </row>
    <row r="81" spans="1:20" s="227" customFormat="1" ht="16.5">
      <c r="A81" s="215">
        <v>47</v>
      </c>
      <c r="B81" s="215" t="s">
        <v>256</v>
      </c>
      <c r="C81" s="215">
        <v>1</v>
      </c>
      <c r="D81" s="216">
        <v>41540</v>
      </c>
      <c r="E81" s="215">
        <v>5</v>
      </c>
      <c r="F81" s="215">
        <v>103</v>
      </c>
      <c r="G81" s="215">
        <v>3</v>
      </c>
      <c r="H81" s="217">
        <v>41699</v>
      </c>
      <c r="I81" s="218">
        <f t="shared" si="24"/>
        <v>3</v>
      </c>
      <c r="J81" s="219">
        <f t="shared" si="25"/>
        <v>10</v>
      </c>
      <c r="K81" s="220">
        <f t="shared" si="26"/>
        <v>4</v>
      </c>
      <c r="L81" s="221">
        <f t="shared" si="27"/>
        <v>10</v>
      </c>
      <c r="M81" s="222">
        <f t="shared" si="28"/>
        <v>3.8333333333333335</v>
      </c>
      <c r="N81" s="222">
        <f t="shared" si="29"/>
        <v>3.8333333333333335</v>
      </c>
      <c r="O81" s="223">
        <f t="shared" si="30"/>
        <v>4.833333333333333</v>
      </c>
      <c r="P81" s="223">
        <f t="shared" si="31"/>
        <v>4.833333333333333</v>
      </c>
      <c r="Q81" s="224">
        <f t="shared" si="32"/>
        <v>31847.333333333336</v>
      </c>
      <c r="R81" s="216">
        <f t="shared" si="33"/>
        <v>40155.33333333333</v>
      </c>
      <c r="S81" s="225">
        <f t="shared" si="34"/>
        <v>8307.999999999993</v>
      </c>
      <c r="T81" s="226">
        <f t="shared" si="35"/>
        <v>9692.666666666664</v>
      </c>
    </row>
    <row r="82" spans="1:20" s="227" customFormat="1" ht="16.5">
      <c r="A82" s="215">
        <v>48</v>
      </c>
      <c r="B82" s="215" t="s">
        <v>256</v>
      </c>
      <c r="C82" s="215">
        <v>1</v>
      </c>
      <c r="D82" s="216">
        <v>41540</v>
      </c>
      <c r="E82" s="215">
        <v>5</v>
      </c>
      <c r="F82" s="215">
        <v>103</v>
      </c>
      <c r="G82" s="215">
        <v>3</v>
      </c>
      <c r="H82" s="217">
        <v>41699</v>
      </c>
      <c r="I82" s="218">
        <f t="shared" si="24"/>
        <v>3</v>
      </c>
      <c r="J82" s="219">
        <f t="shared" si="25"/>
        <v>10</v>
      </c>
      <c r="K82" s="220">
        <f t="shared" si="26"/>
        <v>4</v>
      </c>
      <c r="L82" s="221">
        <f t="shared" si="27"/>
        <v>10</v>
      </c>
      <c r="M82" s="222">
        <f t="shared" si="28"/>
        <v>3.8333333333333335</v>
      </c>
      <c r="N82" s="222">
        <f t="shared" si="29"/>
        <v>3.8333333333333335</v>
      </c>
      <c r="O82" s="223">
        <f t="shared" si="30"/>
        <v>4.833333333333333</v>
      </c>
      <c r="P82" s="223">
        <f t="shared" si="31"/>
        <v>4.833333333333333</v>
      </c>
      <c r="Q82" s="224">
        <f t="shared" si="32"/>
        <v>31847.333333333336</v>
      </c>
      <c r="R82" s="216">
        <f t="shared" si="33"/>
        <v>40155.33333333333</v>
      </c>
      <c r="S82" s="225">
        <f t="shared" si="34"/>
        <v>8307.999999999993</v>
      </c>
      <c r="T82" s="226">
        <f t="shared" si="35"/>
        <v>9692.666666666664</v>
      </c>
    </row>
    <row r="83" spans="1:20" s="227" customFormat="1" ht="16.5">
      <c r="A83" s="215">
        <v>49</v>
      </c>
      <c r="B83" s="215" t="s">
        <v>256</v>
      </c>
      <c r="C83" s="215">
        <v>1</v>
      </c>
      <c r="D83" s="216">
        <v>41540</v>
      </c>
      <c r="E83" s="215">
        <v>5</v>
      </c>
      <c r="F83" s="215">
        <v>103</v>
      </c>
      <c r="G83" s="215">
        <v>3</v>
      </c>
      <c r="H83" s="217">
        <v>41699</v>
      </c>
      <c r="I83" s="218">
        <f t="shared" si="24"/>
        <v>3</v>
      </c>
      <c r="J83" s="219">
        <f t="shared" si="25"/>
        <v>10</v>
      </c>
      <c r="K83" s="220">
        <f t="shared" si="26"/>
        <v>4</v>
      </c>
      <c r="L83" s="221">
        <f t="shared" si="27"/>
        <v>10</v>
      </c>
      <c r="M83" s="222">
        <f t="shared" si="28"/>
        <v>3.8333333333333335</v>
      </c>
      <c r="N83" s="222">
        <f t="shared" si="29"/>
        <v>3.8333333333333335</v>
      </c>
      <c r="O83" s="223">
        <f t="shared" si="30"/>
        <v>4.833333333333333</v>
      </c>
      <c r="P83" s="223">
        <f t="shared" si="31"/>
        <v>4.833333333333333</v>
      </c>
      <c r="Q83" s="224">
        <f t="shared" si="32"/>
        <v>31847.333333333336</v>
      </c>
      <c r="R83" s="216">
        <f t="shared" si="33"/>
        <v>40155.33333333333</v>
      </c>
      <c r="S83" s="225">
        <f t="shared" si="34"/>
        <v>8307.999999999993</v>
      </c>
      <c r="T83" s="226">
        <f t="shared" si="35"/>
        <v>9692.666666666664</v>
      </c>
    </row>
    <row r="84" spans="1:20" s="227" customFormat="1" ht="16.5">
      <c r="A84" s="215">
        <v>50</v>
      </c>
      <c r="B84" s="215" t="s">
        <v>256</v>
      </c>
      <c r="C84" s="215">
        <v>1</v>
      </c>
      <c r="D84" s="216">
        <v>41540</v>
      </c>
      <c r="E84" s="215">
        <v>5</v>
      </c>
      <c r="F84" s="215">
        <v>103</v>
      </c>
      <c r="G84" s="215">
        <v>3</v>
      </c>
      <c r="H84" s="217">
        <v>41699</v>
      </c>
      <c r="I84" s="218">
        <f t="shared" si="24"/>
        <v>3</v>
      </c>
      <c r="J84" s="219">
        <f t="shared" si="25"/>
        <v>10</v>
      </c>
      <c r="K84" s="220">
        <f t="shared" si="26"/>
        <v>4</v>
      </c>
      <c r="L84" s="221">
        <f t="shared" si="27"/>
        <v>10</v>
      </c>
      <c r="M84" s="222">
        <f t="shared" si="28"/>
        <v>3.8333333333333335</v>
      </c>
      <c r="N84" s="222">
        <f t="shared" si="29"/>
        <v>3.8333333333333335</v>
      </c>
      <c r="O84" s="223">
        <f t="shared" si="30"/>
        <v>4.833333333333333</v>
      </c>
      <c r="P84" s="223">
        <f t="shared" si="31"/>
        <v>4.833333333333333</v>
      </c>
      <c r="Q84" s="224">
        <f t="shared" si="32"/>
        <v>31847.333333333336</v>
      </c>
      <c r="R84" s="216">
        <f t="shared" si="33"/>
        <v>40155.33333333333</v>
      </c>
      <c r="S84" s="225">
        <f t="shared" si="34"/>
        <v>8307.999999999993</v>
      </c>
      <c r="T84" s="226">
        <f t="shared" si="35"/>
        <v>9692.666666666664</v>
      </c>
    </row>
    <row r="85" spans="1:20" s="227" customFormat="1" ht="16.5">
      <c r="A85" s="215">
        <v>51</v>
      </c>
      <c r="B85" s="215" t="s">
        <v>256</v>
      </c>
      <c r="C85" s="215">
        <v>1</v>
      </c>
      <c r="D85" s="216">
        <v>41540</v>
      </c>
      <c r="E85" s="215">
        <v>5</v>
      </c>
      <c r="F85" s="215">
        <v>103</v>
      </c>
      <c r="G85" s="215">
        <v>3</v>
      </c>
      <c r="H85" s="217">
        <v>41699</v>
      </c>
      <c r="I85" s="218">
        <f t="shared" si="24"/>
        <v>3</v>
      </c>
      <c r="J85" s="219">
        <f t="shared" si="25"/>
        <v>10</v>
      </c>
      <c r="K85" s="220">
        <f t="shared" si="26"/>
        <v>4</v>
      </c>
      <c r="L85" s="221">
        <f t="shared" si="27"/>
        <v>10</v>
      </c>
      <c r="M85" s="222">
        <f t="shared" si="28"/>
        <v>3.8333333333333335</v>
      </c>
      <c r="N85" s="222">
        <f t="shared" si="29"/>
        <v>3.8333333333333335</v>
      </c>
      <c r="O85" s="223">
        <f t="shared" si="30"/>
        <v>4.833333333333333</v>
      </c>
      <c r="P85" s="223">
        <f t="shared" si="31"/>
        <v>4.833333333333333</v>
      </c>
      <c r="Q85" s="224">
        <f t="shared" si="32"/>
        <v>31847.333333333336</v>
      </c>
      <c r="R85" s="216">
        <f t="shared" si="33"/>
        <v>40155.33333333333</v>
      </c>
      <c r="S85" s="225">
        <f t="shared" si="34"/>
        <v>8307.999999999993</v>
      </c>
      <c r="T85" s="226">
        <f t="shared" si="35"/>
        <v>9692.666666666664</v>
      </c>
    </row>
    <row r="86" spans="1:20" s="227" customFormat="1" ht="16.5">
      <c r="A86" s="215">
        <v>52</v>
      </c>
      <c r="B86" s="215" t="s">
        <v>256</v>
      </c>
      <c r="C86" s="215">
        <v>1</v>
      </c>
      <c r="D86" s="216">
        <v>41540</v>
      </c>
      <c r="E86" s="215">
        <v>5</v>
      </c>
      <c r="F86" s="215">
        <v>103</v>
      </c>
      <c r="G86" s="215">
        <v>3</v>
      </c>
      <c r="H86" s="217">
        <v>41699</v>
      </c>
      <c r="I86" s="218">
        <f t="shared" si="24"/>
        <v>3</v>
      </c>
      <c r="J86" s="219">
        <f t="shared" si="25"/>
        <v>10</v>
      </c>
      <c r="K86" s="220">
        <f t="shared" si="26"/>
        <v>4</v>
      </c>
      <c r="L86" s="221">
        <f t="shared" si="27"/>
        <v>10</v>
      </c>
      <c r="M86" s="222">
        <f t="shared" si="28"/>
        <v>3.8333333333333335</v>
      </c>
      <c r="N86" s="222">
        <f t="shared" si="29"/>
        <v>3.8333333333333335</v>
      </c>
      <c r="O86" s="223">
        <f t="shared" si="30"/>
        <v>4.833333333333333</v>
      </c>
      <c r="P86" s="223">
        <f t="shared" si="31"/>
        <v>4.833333333333333</v>
      </c>
      <c r="Q86" s="224">
        <f t="shared" si="32"/>
        <v>31847.333333333336</v>
      </c>
      <c r="R86" s="216">
        <f t="shared" si="33"/>
        <v>40155.33333333333</v>
      </c>
      <c r="S86" s="225">
        <f t="shared" si="34"/>
        <v>8307.999999999993</v>
      </c>
      <c r="T86" s="226">
        <f t="shared" si="35"/>
        <v>9692.666666666664</v>
      </c>
    </row>
    <row r="87" spans="1:20" s="227" customFormat="1" ht="16.5">
      <c r="A87" s="215">
        <v>53</v>
      </c>
      <c r="B87" s="215" t="s">
        <v>256</v>
      </c>
      <c r="C87" s="215">
        <v>1</v>
      </c>
      <c r="D87" s="216">
        <v>41540</v>
      </c>
      <c r="E87" s="215">
        <v>5</v>
      </c>
      <c r="F87" s="215">
        <v>103</v>
      </c>
      <c r="G87" s="215">
        <v>3</v>
      </c>
      <c r="H87" s="217">
        <v>41699</v>
      </c>
      <c r="I87" s="218">
        <f t="shared" si="24"/>
        <v>3</v>
      </c>
      <c r="J87" s="219">
        <f t="shared" si="25"/>
        <v>10</v>
      </c>
      <c r="K87" s="220">
        <f t="shared" si="26"/>
        <v>4</v>
      </c>
      <c r="L87" s="221">
        <f t="shared" si="27"/>
        <v>10</v>
      </c>
      <c r="M87" s="222">
        <f t="shared" si="28"/>
        <v>3.8333333333333335</v>
      </c>
      <c r="N87" s="222">
        <f t="shared" si="29"/>
        <v>3.8333333333333335</v>
      </c>
      <c r="O87" s="223">
        <f t="shared" si="30"/>
        <v>4.833333333333333</v>
      </c>
      <c r="P87" s="223">
        <f t="shared" si="31"/>
        <v>4.833333333333333</v>
      </c>
      <c r="Q87" s="224">
        <f t="shared" si="32"/>
        <v>31847.333333333336</v>
      </c>
      <c r="R87" s="216">
        <f t="shared" si="33"/>
        <v>40155.33333333333</v>
      </c>
      <c r="S87" s="225">
        <f t="shared" si="34"/>
        <v>8307.999999999993</v>
      </c>
      <c r="T87" s="226">
        <f t="shared" si="35"/>
        <v>9692.666666666664</v>
      </c>
    </row>
    <row r="88" spans="1:20" s="227" customFormat="1" ht="16.5">
      <c r="A88" s="215">
        <v>54</v>
      </c>
      <c r="B88" s="215" t="s">
        <v>256</v>
      </c>
      <c r="C88" s="215">
        <v>1</v>
      </c>
      <c r="D88" s="216">
        <v>41540</v>
      </c>
      <c r="E88" s="215">
        <v>5</v>
      </c>
      <c r="F88" s="215">
        <v>103</v>
      </c>
      <c r="G88" s="215">
        <v>3</v>
      </c>
      <c r="H88" s="217">
        <v>41699</v>
      </c>
      <c r="I88" s="218">
        <f t="shared" si="24"/>
        <v>3</v>
      </c>
      <c r="J88" s="219">
        <f t="shared" si="25"/>
        <v>10</v>
      </c>
      <c r="K88" s="220">
        <f t="shared" si="26"/>
        <v>4</v>
      </c>
      <c r="L88" s="221">
        <f t="shared" si="27"/>
        <v>10</v>
      </c>
      <c r="M88" s="222">
        <f t="shared" si="28"/>
        <v>3.8333333333333335</v>
      </c>
      <c r="N88" s="222">
        <f t="shared" si="29"/>
        <v>3.8333333333333335</v>
      </c>
      <c r="O88" s="223">
        <f t="shared" si="30"/>
        <v>4.833333333333333</v>
      </c>
      <c r="P88" s="223">
        <f t="shared" si="31"/>
        <v>4.833333333333333</v>
      </c>
      <c r="Q88" s="224">
        <f t="shared" si="32"/>
        <v>31847.333333333336</v>
      </c>
      <c r="R88" s="216">
        <f t="shared" si="33"/>
        <v>40155.33333333333</v>
      </c>
      <c r="S88" s="225">
        <f t="shared" si="34"/>
        <v>8307.999999999993</v>
      </c>
      <c r="T88" s="226">
        <f t="shared" si="35"/>
        <v>9692.666666666664</v>
      </c>
    </row>
    <row r="89" spans="1:20" s="227" customFormat="1" ht="16.5">
      <c r="A89" s="215">
        <v>55</v>
      </c>
      <c r="B89" s="215" t="s">
        <v>256</v>
      </c>
      <c r="C89" s="215">
        <v>1</v>
      </c>
      <c r="D89" s="216">
        <v>41540</v>
      </c>
      <c r="E89" s="215">
        <v>5</v>
      </c>
      <c r="F89" s="215">
        <v>103</v>
      </c>
      <c r="G89" s="215">
        <v>3</v>
      </c>
      <c r="H89" s="217">
        <v>41699</v>
      </c>
      <c r="I89" s="218">
        <f t="shared" si="24"/>
        <v>3</v>
      </c>
      <c r="J89" s="219">
        <f t="shared" si="25"/>
        <v>10</v>
      </c>
      <c r="K89" s="220">
        <f t="shared" si="26"/>
        <v>4</v>
      </c>
      <c r="L89" s="221">
        <f t="shared" si="27"/>
        <v>10</v>
      </c>
      <c r="M89" s="222">
        <f t="shared" si="28"/>
        <v>3.8333333333333335</v>
      </c>
      <c r="N89" s="222">
        <f t="shared" si="29"/>
        <v>3.8333333333333335</v>
      </c>
      <c r="O89" s="223">
        <f t="shared" si="30"/>
        <v>4.833333333333333</v>
      </c>
      <c r="P89" s="223">
        <f t="shared" si="31"/>
        <v>4.833333333333333</v>
      </c>
      <c r="Q89" s="224">
        <f t="shared" si="32"/>
        <v>31847.333333333336</v>
      </c>
      <c r="R89" s="216">
        <f t="shared" si="33"/>
        <v>40155.33333333333</v>
      </c>
      <c r="S89" s="225">
        <f t="shared" si="34"/>
        <v>8307.999999999993</v>
      </c>
      <c r="T89" s="226">
        <f t="shared" si="35"/>
        <v>9692.666666666664</v>
      </c>
    </row>
    <row r="90" spans="1:20" s="227" customFormat="1" ht="16.5">
      <c r="A90" s="215">
        <v>56</v>
      </c>
      <c r="B90" s="215" t="s">
        <v>256</v>
      </c>
      <c r="C90" s="215">
        <v>1</v>
      </c>
      <c r="D90" s="216">
        <v>41540</v>
      </c>
      <c r="E90" s="215">
        <v>5</v>
      </c>
      <c r="F90" s="215">
        <v>103</v>
      </c>
      <c r="G90" s="215">
        <v>3</v>
      </c>
      <c r="H90" s="217">
        <v>41699</v>
      </c>
      <c r="I90" s="218">
        <f t="shared" si="24"/>
        <v>3</v>
      </c>
      <c r="J90" s="219">
        <f t="shared" si="25"/>
        <v>10</v>
      </c>
      <c r="K90" s="220">
        <f t="shared" si="26"/>
        <v>4</v>
      </c>
      <c r="L90" s="221">
        <f t="shared" si="27"/>
        <v>10</v>
      </c>
      <c r="M90" s="222">
        <f t="shared" si="28"/>
        <v>3.8333333333333335</v>
      </c>
      <c r="N90" s="222">
        <f t="shared" si="29"/>
        <v>3.8333333333333335</v>
      </c>
      <c r="O90" s="223">
        <f t="shared" si="30"/>
        <v>4.833333333333333</v>
      </c>
      <c r="P90" s="223">
        <f t="shared" si="31"/>
        <v>4.833333333333333</v>
      </c>
      <c r="Q90" s="224">
        <f t="shared" si="32"/>
        <v>31847.333333333336</v>
      </c>
      <c r="R90" s="216">
        <f t="shared" si="33"/>
        <v>40155.33333333333</v>
      </c>
      <c r="S90" s="225">
        <f t="shared" si="34"/>
        <v>8307.999999999993</v>
      </c>
      <c r="T90" s="226">
        <f t="shared" si="35"/>
        <v>9692.666666666664</v>
      </c>
    </row>
    <row r="91" spans="1:20" s="227" customFormat="1" ht="16.5">
      <c r="A91" s="215">
        <v>57</v>
      </c>
      <c r="B91" s="215" t="s">
        <v>256</v>
      </c>
      <c r="C91" s="215">
        <v>1</v>
      </c>
      <c r="D91" s="216">
        <v>40125</v>
      </c>
      <c r="E91" s="215">
        <v>5</v>
      </c>
      <c r="F91" s="215">
        <v>103</v>
      </c>
      <c r="G91" s="215">
        <v>3</v>
      </c>
      <c r="H91" s="217">
        <v>41699</v>
      </c>
      <c r="I91" s="218">
        <f t="shared" si="24"/>
        <v>3</v>
      </c>
      <c r="J91" s="219">
        <f t="shared" si="25"/>
        <v>10</v>
      </c>
      <c r="K91" s="220">
        <f t="shared" si="26"/>
        <v>4</v>
      </c>
      <c r="L91" s="221">
        <f t="shared" si="27"/>
        <v>10</v>
      </c>
      <c r="M91" s="222">
        <f t="shared" si="28"/>
        <v>3.8333333333333335</v>
      </c>
      <c r="N91" s="222">
        <f t="shared" si="29"/>
        <v>3.8333333333333335</v>
      </c>
      <c r="O91" s="223">
        <f t="shared" si="30"/>
        <v>4.833333333333333</v>
      </c>
      <c r="P91" s="223">
        <f t="shared" si="31"/>
        <v>4.833333333333333</v>
      </c>
      <c r="Q91" s="224">
        <f t="shared" si="32"/>
        <v>30762.5</v>
      </c>
      <c r="R91" s="216">
        <f t="shared" si="33"/>
        <v>38787.5</v>
      </c>
      <c r="S91" s="225">
        <f t="shared" si="34"/>
        <v>8025</v>
      </c>
      <c r="T91" s="226">
        <f t="shared" si="35"/>
        <v>9362.5</v>
      </c>
    </row>
    <row r="92" spans="1:20" s="227" customFormat="1" ht="16.5">
      <c r="A92" s="215">
        <v>58</v>
      </c>
      <c r="B92" s="215" t="s">
        <v>256</v>
      </c>
      <c r="C92" s="215">
        <v>1</v>
      </c>
      <c r="D92" s="216">
        <v>40125</v>
      </c>
      <c r="E92" s="215">
        <v>5</v>
      </c>
      <c r="F92" s="215">
        <v>103</v>
      </c>
      <c r="G92" s="215">
        <v>3</v>
      </c>
      <c r="H92" s="217">
        <v>41699</v>
      </c>
      <c r="I92" s="218">
        <f t="shared" si="24"/>
        <v>3</v>
      </c>
      <c r="J92" s="219">
        <f t="shared" si="25"/>
        <v>10</v>
      </c>
      <c r="K92" s="220">
        <f t="shared" si="26"/>
        <v>4</v>
      </c>
      <c r="L92" s="221">
        <f t="shared" si="27"/>
        <v>10</v>
      </c>
      <c r="M92" s="222">
        <f t="shared" si="28"/>
        <v>3.8333333333333335</v>
      </c>
      <c r="N92" s="222">
        <f t="shared" si="29"/>
        <v>3.8333333333333335</v>
      </c>
      <c r="O92" s="223">
        <f t="shared" si="30"/>
        <v>4.833333333333333</v>
      </c>
      <c r="P92" s="223">
        <f t="shared" si="31"/>
        <v>4.833333333333333</v>
      </c>
      <c r="Q92" s="224">
        <f t="shared" si="32"/>
        <v>30762.5</v>
      </c>
      <c r="R92" s="216">
        <f t="shared" si="33"/>
        <v>38787.5</v>
      </c>
      <c r="S92" s="225">
        <f t="shared" si="34"/>
        <v>8025</v>
      </c>
      <c r="T92" s="226">
        <f t="shared" si="35"/>
        <v>9362.5</v>
      </c>
    </row>
    <row r="93" spans="1:20" s="227" customFormat="1" ht="16.5">
      <c r="A93" s="215">
        <v>59</v>
      </c>
      <c r="B93" s="215" t="s">
        <v>256</v>
      </c>
      <c r="C93" s="215">
        <v>1</v>
      </c>
      <c r="D93" s="216">
        <v>40125</v>
      </c>
      <c r="E93" s="215">
        <v>5</v>
      </c>
      <c r="F93" s="215">
        <v>103</v>
      </c>
      <c r="G93" s="215">
        <v>3</v>
      </c>
      <c r="H93" s="217">
        <v>41699</v>
      </c>
      <c r="I93" s="218">
        <f t="shared" si="24"/>
        <v>3</v>
      </c>
      <c r="J93" s="219">
        <f t="shared" si="25"/>
        <v>10</v>
      </c>
      <c r="K93" s="220">
        <f t="shared" si="26"/>
        <v>4</v>
      </c>
      <c r="L93" s="221">
        <f t="shared" si="27"/>
        <v>10</v>
      </c>
      <c r="M93" s="222">
        <f t="shared" si="28"/>
        <v>3.8333333333333335</v>
      </c>
      <c r="N93" s="222">
        <f t="shared" si="29"/>
        <v>3.8333333333333335</v>
      </c>
      <c r="O93" s="223">
        <f t="shared" si="30"/>
        <v>4.833333333333333</v>
      </c>
      <c r="P93" s="223">
        <f t="shared" si="31"/>
        <v>4.833333333333333</v>
      </c>
      <c r="Q93" s="224">
        <f t="shared" si="32"/>
        <v>30762.5</v>
      </c>
      <c r="R93" s="216">
        <f t="shared" si="33"/>
        <v>38787.5</v>
      </c>
      <c r="S93" s="225">
        <f t="shared" si="34"/>
        <v>8025</v>
      </c>
      <c r="T93" s="226">
        <f t="shared" si="35"/>
        <v>9362.5</v>
      </c>
    </row>
    <row r="94" spans="1:21" s="227" customFormat="1" ht="16.5">
      <c r="A94" s="215">
        <v>60</v>
      </c>
      <c r="B94" s="215" t="s">
        <v>256</v>
      </c>
      <c r="C94" s="215">
        <v>1</v>
      </c>
      <c r="D94" s="216">
        <v>40125</v>
      </c>
      <c r="E94" s="215">
        <v>5</v>
      </c>
      <c r="F94" s="215">
        <v>103</v>
      </c>
      <c r="G94" s="215">
        <v>3</v>
      </c>
      <c r="H94" s="217">
        <v>41699</v>
      </c>
      <c r="I94" s="218">
        <f t="shared" si="24"/>
        <v>3</v>
      </c>
      <c r="J94" s="219">
        <f t="shared" si="25"/>
        <v>10</v>
      </c>
      <c r="K94" s="220">
        <f t="shared" si="26"/>
        <v>4</v>
      </c>
      <c r="L94" s="221">
        <f t="shared" si="27"/>
        <v>10</v>
      </c>
      <c r="M94" s="222">
        <f t="shared" si="28"/>
        <v>3.8333333333333335</v>
      </c>
      <c r="N94" s="222">
        <f t="shared" si="29"/>
        <v>3.8333333333333335</v>
      </c>
      <c r="O94" s="223">
        <f t="shared" si="30"/>
        <v>4.833333333333333</v>
      </c>
      <c r="P94" s="223">
        <f t="shared" si="31"/>
        <v>4.833333333333333</v>
      </c>
      <c r="Q94" s="224">
        <f t="shared" si="32"/>
        <v>30762.5</v>
      </c>
      <c r="R94" s="216">
        <f t="shared" si="33"/>
        <v>38787.5</v>
      </c>
      <c r="S94" s="225">
        <f t="shared" si="34"/>
        <v>8025</v>
      </c>
      <c r="T94" s="226">
        <f t="shared" si="35"/>
        <v>9362.5</v>
      </c>
      <c r="U94" s="228">
        <f>SUM(D80:D93)</f>
        <v>577315</v>
      </c>
    </row>
    <row r="95" spans="1:21" s="389" customFormat="1" ht="16.5">
      <c r="A95" s="381">
        <v>61</v>
      </c>
      <c r="B95" s="381" t="s">
        <v>256</v>
      </c>
      <c r="C95" s="381">
        <v>1</v>
      </c>
      <c r="D95" s="382">
        <f aca="true" t="shared" si="36" ref="D95:D102">32200+6213</f>
        <v>38413</v>
      </c>
      <c r="E95" s="381">
        <v>5</v>
      </c>
      <c r="F95" s="381">
        <v>104</v>
      </c>
      <c r="G95" s="381">
        <v>6</v>
      </c>
      <c r="H95" s="393">
        <v>42156</v>
      </c>
      <c r="I95" s="383">
        <f t="shared" si="24"/>
        <v>2</v>
      </c>
      <c r="J95" s="414">
        <f t="shared" si="25"/>
        <v>7</v>
      </c>
      <c r="K95" s="385">
        <f t="shared" si="26"/>
        <v>3</v>
      </c>
      <c r="L95" s="385">
        <f t="shared" si="27"/>
        <v>7</v>
      </c>
      <c r="M95" s="387">
        <f t="shared" si="28"/>
        <v>2.5833333333333335</v>
      </c>
      <c r="N95" s="387">
        <f t="shared" si="29"/>
        <v>2.5833333333333335</v>
      </c>
      <c r="O95" s="388">
        <f t="shared" si="30"/>
        <v>3.5833333333333335</v>
      </c>
      <c r="P95" s="388">
        <f t="shared" si="31"/>
        <v>3.5833333333333335</v>
      </c>
      <c r="Q95" s="394">
        <f t="shared" si="32"/>
        <v>19846.716666666667</v>
      </c>
      <c r="R95" s="382">
        <f t="shared" si="33"/>
        <v>27529.31666666667</v>
      </c>
      <c r="S95" s="415">
        <f t="shared" si="34"/>
        <v>7682.600000000002</v>
      </c>
      <c r="T95" s="396">
        <f t="shared" si="35"/>
        <v>18566.283333333333</v>
      </c>
      <c r="U95" s="397"/>
    </row>
    <row r="96" spans="1:21" s="389" customFormat="1" ht="16.5">
      <c r="A96" s="381">
        <v>62</v>
      </c>
      <c r="B96" s="381" t="s">
        <v>256</v>
      </c>
      <c r="C96" s="381">
        <v>1</v>
      </c>
      <c r="D96" s="382">
        <f t="shared" si="36"/>
        <v>38413</v>
      </c>
      <c r="E96" s="381">
        <v>5</v>
      </c>
      <c r="F96" s="381">
        <v>104</v>
      </c>
      <c r="G96" s="381">
        <v>6</v>
      </c>
      <c r="H96" s="393">
        <v>42156</v>
      </c>
      <c r="I96" s="383">
        <f t="shared" si="24"/>
        <v>2</v>
      </c>
      <c r="J96" s="414">
        <f t="shared" si="25"/>
        <v>7</v>
      </c>
      <c r="K96" s="385">
        <f t="shared" si="26"/>
        <v>3</v>
      </c>
      <c r="L96" s="385">
        <f t="shared" si="27"/>
        <v>7</v>
      </c>
      <c r="M96" s="387">
        <f t="shared" si="28"/>
        <v>2.5833333333333335</v>
      </c>
      <c r="N96" s="387">
        <f t="shared" si="29"/>
        <v>2.5833333333333335</v>
      </c>
      <c r="O96" s="388">
        <f t="shared" si="30"/>
        <v>3.5833333333333335</v>
      </c>
      <c r="P96" s="388">
        <f t="shared" si="31"/>
        <v>3.5833333333333335</v>
      </c>
      <c r="Q96" s="394">
        <f t="shared" si="32"/>
        <v>19846.716666666667</v>
      </c>
      <c r="R96" s="382">
        <f t="shared" si="33"/>
        <v>27529.31666666667</v>
      </c>
      <c r="S96" s="415">
        <f t="shared" si="34"/>
        <v>7682.600000000002</v>
      </c>
      <c r="T96" s="396">
        <f t="shared" si="35"/>
        <v>18566.283333333333</v>
      </c>
      <c r="U96" s="397"/>
    </row>
    <row r="97" spans="1:21" s="389" customFormat="1" ht="16.5">
      <c r="A97" s="381">
        <v>63</v>
      </c>
      <c r="B97" s="381" t="s">
        <v>256</v>
      </c>
      <c r="C97" s="381">
        <v>1</v>
      </c>
      <c r="D97" s="382">
        <f t="shared" si="36"/>
        <v>38413</v>
      </c>
      <c r="E97" s="381">
        <v>5</v>
      </c>
      <c r="F97" s="381">
        <v>104</v>
      </c>
      <c r="G97" s="381">
        <v>6</v>
      </c>
      <c r="H97" s="393">
        <v>42156</v>
      </c>
      <c r="I97" s="383">
        <f t="shared" si="24"/>
        <v>2</v>
      </c>
      <c r="J97" s="414">
        <f t="shared" si="25"/>
        <v>7</v>
      </c>
      <c r="K97" s="385">
        <f t="shared" si="26"/>
        <v>3</v>
      </c>
      <c r="L97" s="385">
        <f t="shared" si="27"/>
        <v>7</v>
      </c>
      <c r="M97" s="387">
        <f t="shared" si="28"/>
        <v>2.5833333333333335</v>
      </c>
      <c r="N97" s="387">
        <f t="shared" si="29"/>
        <v>2.5833333333333335</v>
      </c>
      <c r="O97" s="388">
        <f t="shared" si="30"/>
        <v>3.5833333333333335</v>
      </c>
      <c r="P97" s="388">
        <f t="shared" si="31"/>
        <v>3.5833333333333335</v>
      </c>
      <c r="Q97" s="394">
        <f t="shared" si="32"/>
        <v>19846.716666666667</v>
      </c>
      <c r="R97" s="382">
        <f t="shared" si="33"/>
        <v>27529.31666666667</v>
      </c>
      <c r="S97" s="415">
        <f t="shared" si="34"/>
        <v>7682.600000000002</v>
      </c>
      <c r="T97" s="396">
        <f t="shared" si="35"/>
        <v>18566.283333333333</v>
      </c>
      <c r="U97" s="397"/>
    </row>
    <row r="98" spans="1:21" s="389" customFormat="1" ht="16.5">
      <c r="A98" s="381">
        <v>64</v>
      </c>
      <c r="B98" s="381" t="s">
        <v>256</v>
      </c>
      <c r="C98" s="381">
        <v>1</v>
      </c>
      <c r="D98" s="382">
        <f t="shared" si="36"/>
        <v>38413</v>
      </c>
      <c r="E98" s="381">
        <v>5</v>
      </c>
      <c r="F98" s="381">
        <v>104</v>
      </c>
      <c r="G98" s="381">
        <v>6</v>
      </c>
      <c r="H98" s="393">
        <v>42156</v>
      </c>
      <c r="I98" s="383">
        <f t="shared" si="24"/>
        <v>2</v>
      </c>
      <c r="J98" s="414">
        <f t="shared" si="25"/>
        <v>7</v>
      </c>
      <c r="K98" s="385">
        <f t="shared" si="26"/>
        <v>3</v>
      </c>
      <c r="L98" s="385">
        <f t="shared" si="27"/>
        <v>7</v>
      </c>
      <c r="M98" s="387">
        <f t="shared" si="28"/>
        <v>2.5833333333333335</v>
      </c>
      <c r="N98" s="387">
        <f t="shared" si="29"/>
        <v>2.5833333333333335</v>
      </c>
      <c r="O98" s="388">
        <f t="shared" si="30"/>
        <v>3.5833333333333335</v>
      </c>
      <c r="P98" s="388">
        <f t="shared" si="31"/>
        <v>3.5833333333333335</v>
      </c>
      <c r="Q98" s="394">
        <f t="shared" si="32"/>
        <v>19846.716666666667</v>
      </c>
      <c r="R98" s="382">
        <f t="shared" si="33"/>
        <v>27529.31666666667</v>
      </c>
      <c r="S98" s="415">
        <f t="shared" si="34"/>
        <v>7682.600000000002</v>
      </c>
      <c r="T98" s="396">
        <f t="shared" si="35"/>
        <v>18566.283333333333</v>
      </c>
      <c r="U98" s="397"/>
    </row>
    <row r="99" spans="1:21" s="389" customFormat="1" ht="16.5">
      <c r="A99" s="381">
        <v>65</v>
      </c>
      <c r="B99" s="381" t="s">
        <v>256</v>
      </c>
      <c r="C99" s="381">
        <v>1</v>
      </c>
      <c r="D99" s="382">
        <f t="shared" si="36"/>
        <v>38413</v>
      </c>
      <c r="E99" s="381">
        <v>5</v>
      </c>
      <c r="F99" s="381">
        <v>104</v>
      </c>
      <c r="G99" s="381">
        <v>6</v>
      </c>
      <c r="H99" s="393">
        <v>42156</v>
      </c>
      <c r="I99" s="383">
        <f t="shared" si="24"/>
        <v>2</v>
      </c>
      <c r="J99" s="414">
        <f t="shared" si="25"/>
        <v>7</v>
      </c>
      <c r="K99" s="385">
        <f t="shared" si="26"/>
        <v>3</v>
      </c>
      <c r="L99" s="385">
        <f t="shared" si="27"/>
        <v>7</v>
      </c>
      <c r="M99" s="387">
        <f t="shared" si="28"/>
        <v>2.5833333333333335</v>
      </c>
      <c r="N99" s="387">
        <f t="shared" si="29"/>
        <v>2.5833333333333335</v>
      </c>
      <c r="O99" s="388">
        <f t="shared" si="30"/>
        <v>3.5833333333333335</v>
      </c>
      <c r="P99" s="388">
        <f t="shared" si="31"/>
        <v>3.5833333333333335</v>
      </c>
      <c r="Q99" s="394">
        <f t="shared" si="32"/>
        <v>19846.716666666667</v>
      </c>
      <c r="R99" s="382">
        <f t="shared" si="33"/>
        <v>27529.31666666667</v>
      </c>
      <c r="S99" s="415">
        <f t="shared" si="34"/>
        <v>7682.600000000002</v>
      </c>
      <c r="T99" s="396">
        <f t="shared" si="35"/>
        <v>18566.283333333333</v>
      </c>
      <c r="U99" s="397"/>
    </row>
    <row r="100" spans="1:21" s="389" customFormat="1" ht="16.5">
      <c r="A100" s="381">
        <v>66</v>
      </c>
      <c r="B100" s="381" t="s">
        <v>256</v>
      </c>
      <c r="C100" s="381">
        <v>1</v>
      </c>
      <c r="D100" s="382">
        <f t="shared" si="36"/>
        <v>38413</v>
      </c>
      <c r="E100" s="381">
        <v>5</v>
      </c>
      <c r="F100" s="381">
        <v>104</v>
      </c>
      <c r="G100" s="381">
        <v>6</v>
      </c>
      <c r="H100" s="393">
        <v>42156</v>
      </c>
      <c r="I100" s="383">
        <f t="shared" si="24"/>
        <v>2</v>
      </c>
      <c r="J100" s="414">
        <f t="shared" si="25"/>
        <v>7</v>
      </c>
      <c r="K100" s="385">
        <f t="shared" si="26"/>
        <v>3</v>
      </c>
      <c r="L100" s="385">
        <f t="shared" si="27"/>
        <v>7</v>
      </c>
      <c r="M100" s="387">
        <f t="shared" si="28"/>
        <v>2.5833333333333335</v>
      </c>
      <c r="N100" s="387">
        <f t="shared" si="29"/>
        <v>2.5833333333333335</v>
      </c>
      <c r="O100" s="388">
        <f t="shared" si="30"/>
        <v>3.5833333333333335</v>
      </c>
      <c r="P100" s="388">
        <f t="shared" si="31"/>
        <v>3.5833333333333335</v>
      </c>
      <c r="Q100" s="394">
        <f t="shared" si="32"/>
        <v>19846.716666666667</v>
      </c>
      <c r="R100" s="382">
        <f t="shared" si="33"/>
        <v>27529.31666666667</v>
      </c>
      <c r="S100" s="415">
        <f t="shared" si="34"/>
        <v>7682.600000000002</v>
      </c>
      <c r="T100" s="396">
        <f t="shared" si="35"/>
        <v>18566.283333333333</v>
      </c>
      <c r="U100" s="397"/>
    </row>
    <row r="101" spans="1:21" s="389" customFormat="1" ht="16.5">
      <c r="A101" s="381">
        <v>67</v>
      </c>
      <c r="B101" s="381" t="s">
        <v>256</v>
      </c>
      <c r="C101" s="381">
        <v>1</v>
      </c>
      <c r="D101" s="382">
        <f t="shared" si="36"/>
        <v>38413</v>
      </c>
      <c r="E101" s="381">
        <v>5</v>
      </c>
      <c r="F101" s="381">
        <v>104</v>
      </c>
      <c r="G101" s="381">
        <v>6</v>
      </c>
      <c r="H101" s="393">
        <v>42156</v>
      </c>
      <c r="I101" s="383">
        <f aca="true" t="shared" si="37" ref="I101:I128">$I$2-F101</f>
        <v>2</v>
      </c>
      <c r="J101" s="414">
        <f aca="true" t="shared" si="38" ref="J101:J128">$J$2-G101+1</f>
        <v>7</v>
      </c>
      <c r="K101" s="385">
        <f aca="true" t="shared" si="39" ref="K101:K128">$K$2-F101</f>
        <v>3</v>
      </c>
      <c r="L101" s="385">
        <f aca="true" t="shared" si="40" ref="L101:L128">$L$2-G101+1</f>
        <v>7</v>
      </c>
      <c r="M101" s="387">
        <f aca="true" t="shared" si="41" ref="M101:M128">I101+J101/12</f>
        <v>2.5833333333333335</v>
      </c>
      <c r="N101" s="387">
        <f aca="true" t="shared" si="42" ref="N101:N128">IF(M101&gt;E101,E101,M101)</f>
        <v>2.5833333333333335</v>
      </c>
      <c r="O101" s="388">
        <f aca="true" t="shared" si="43" ref="O101:O128">K101+L101/12</f>
        <v>3.5833333333333335</v>
      </c>
      <c r="P101" s="388">
        <f aca="true" t="shared" si="44" ref="P101:P128">IF(O101&gt;E101,E101,O101)</f>
        <v>3.5833333333333335</v>
      </c>
      <c r="Q101" s="394">
        <f aca="true" t="shared" si="45" ref="Q101:Q128">(D101/E101)*N101</f>
        <v>19846.716666666667</v>
      </c>
      <c r="R101" s="382">
        <f aca="true" t="shared" si="46" ref="R101:R128">(D101/E101)*P101</f>
        <v>27529.31666666667</v>
      </c>
      <c r="S101" s="415">
        <f aca="true" t="shared" si="47" ref="S101:S128">R101-Q101</f>
        <v>7682.600000000002</v>
      </c>
      <c r="T101" s="396">
        <f aca="true" t="shared" si="48" ref="T101:T128">D101-Q101</f>
        <v>18566.283333333333</v>
      </c>
      <c r="U101" s="397"/>
    </row>
    <row r="102" spans="1:21" s="389" customFormat="1" ht="16.5">
      <c r="A102" s="381">
        <v>68</v>
      </c>
      <c r="B102" s="381" t="s">
        <v>256</v>
      </c>
      <c r="C102" s="381">
        <v>1</v>
      </c>
      <c r="D102" s="382">
        <f t="shared" si="36"/>
        <v>38413</v>
      </c>
      <c r="E102" s="381">
        <v>5</v>
      </c>
      <c r="F102" s="381">
        <v>104</v>
      </c>
      <c r="G102" s="381">
        <v>6</v>
      </c>
      <c r="H102" s="393">
        <v>42156</v>
      </c>
      <c r="I102" s="383">
        <f t="shared" si="37"/>
        <v>2</v>
      </c>
      <c r="J102" s="414">
        <f t="shared" si="38"/>
        <v>7</v>
      </c>
      <c r="K102" s="385">
        <f t="shared" si="39"/>
        <v>3</v>
      </c>
      <c r="L102" s="385">
        <f t="shared" si="40"/>
        <v>7</v>
      </c>
      <c r="M102" s="387">
        <f t="shared" si="41"/>
        <v>2.5833333333333335</v>
      </c>
      <c r="N102" s="387">
        <f t="shared" si="42"/>
        <v>2.5833333333333335</v>
      </c>
      <c r="O102" s="388">
        <f t="shared" si="43"/>
        <v>3.5833333333333335</v>
      </c>
      <c r="P102" s="388">
        <f t="shared" si="44"/>
        <v>3.5833333333333335</v>
      </c>
      <c r="Q102" s="394">
        <f t="shared" si="45"/>
        <v>19846.716666666667</v>
      </c>
      <c r="R102" s="382">
        <f t="shared" si="46"/>
        <v>27529.31666666667</v>
      </c>
      <c r="S102" s="415">
        <f t="shared" si="47"/>
        <v>7682.600000000002</v>
      </c>
      <c r="T102" s="396">
        <f t="shared" si="48"/>
        <v>18566.283333333333</v>
      </c>
      <c r="U102" s="397"/>
    </row>
    <row r="103" spans="1:21" s="389" customFormat="1" ht="16.5">
      <c r="A103" s="381">
        <v>69</v>
      </c>
      <c r="B103" s="381" t="s">
        <v>256</v>
      </c>
      <c r="C103" s="381">
        <v>1</v>
      </c>
      <c r="D103" s="382">
        <f>32200+6213-1</f>
        <v>38412</v>
      </c>
      <c r="E103" s="381">
        <v>5</v>
      </c>
      <c r="F103" s="381">
        <v>104</v>
      </c>
      <c r="G103" s="381">
        <v>6</v>
      </c>
      <c r="H103" s="393">
        <v>42156</v>
      </c>
      <c r="I103" s="383">
        <f t="shared" si="37"/>
        <v>2</v>
      </c>
      <c r="J103" s="414">
        <f t="shared" si="38"/>
        <v>7</v>
      </c>
      <c r="K103" s="385">
        <f t="shared" si="39"/>
        <v>3</v>
      </c>
      <c r="L103" s="385">
        <f t="shared" si="40"/>
        <v>7</v>
      </c>
      <c r="M103" s="387">
        <f t="shared" si="41"/>
        <v>2.5833333333333335</v>
      </c>
      <c r="N103" s="387">
        <f t="shared" si="42"/>
        <v>2.5833333333333335</v>
      </c>
      <c r="O103" s="388">
        <f t="shared" si="43"/>
        <v>3.5833333333333335</v>
      </c>
      <c r="P103" s="388">
        <f t="shared" si="44"/>
        <v>3.5833333333333335</v>
      </c>
      <c r="Q103" s="394">
        <f t="shared" si="45"/>
        <v>19846.2</v>
      </c>
      <c r="R103" s="382">
        <f t="shared" si="46"/>
        <v>27528.6</v>
      </c>
      <c r="S103" s="415">
        <f t="shared" si="47"/>
        <v>7682.399999999998</v>
      </c>
      <c r="T103" s="396">
        <f t="shared" si="48"/>
        <v>18565.8</v>
      </c>
      <c r="U103" s="397"/>
    </row>
    <row r="104" spans="1:21" s="389" customFormat="1" ht="16.5">
      <c r="A104" s="381">
        <v>70</v>
      </c>
      <c r="B104" s="381" t="s">
        <v>256</v>
      </c>
      <c r="C104" s="381">
        <v>1</v>
      </c>
      <c r="D104" s="382">
        <f>32200+6213-1</f>
        <v>38412</v>
      </c>
      <c r="E104" s="381">
        <v>5</v>
      </c>
      <c r="F104" s="381">
        <v>104</v>
      </c>
      <c r="G104" s="381">
        <v>6</v>
      </c>
      <c r="H104" s="393">
        <v>42156</v>
      </c>
      <c r="I104" s="383">
        <f t="shared" si="37"/>
        <v>2</v>
      </c>
      <c r="J104" s="414">
        <f t="shared" si="38"/>
        <v>7</v>
      </c>
      <c r="K104" s="385">
        <f t="shared" si="39"/>
        <v>3</v>
      </c>
      <c r="L104" s="385">
        <f t="shared" si="40"/>
        <v>7</v>
      </c>
      <c r="M104" s="387">
        <f t="shared" si="41"/>
        <v>2.5833333333333335</v>
      </c>
      <c r="N104" s="387">
        <f t="shared" si="42"/>
        <v>2.5833333333333335</v>
      </c>
      <c r="O104" s="388">
        <f t="shared" si="43"/>
        <v>3.5833333333333335</v>
      </c>
      <c r="P104" s="388">
        <f t="shared" si="44"/>
        <v>3.5833333333333335</v>
      </c>
      <c r="Q104" s="394">
        <f t="shared" si="45"/>
        <v>19846.2</v>
      </c>
      <c r="R104" s="382">
        <f t="shared" si="46"/>
        <v>27528.6</v>
      </c>
      <c r="S104" s="415">
        <f t="shared" si="47"/>
        <v>7682.399999999998</v>
      </c>
      <c r="T104" s="396">
        <f t="shared" si="48"/>
        <v>18565.8</v>
      </c>
      <c r="U104" s="397"/>
    </row>
    <row r="105" spans="1:21" s="389" customFormat="1" ht="16.5">
      <c r="A105" s="381">
        <v>71</v>
      </c>
      <c r="B105" s="381" t="s">
        <v>256</v>
      </c>
      <c r="C105" s="381">
        <v>1</v>
      </c>
      <c r="D105" s="382">
        <f>32200+6213-1</f>
        <v>38412</v>
      </c>
      <c r="E105" s="381">
        <v>5</v>
      </c>
      <c r="F105" s="381">
        <v>104</v>
      </c>
      <c r="G105" s="381">
        <v>6</v>
      </c>
      <c r="H105" s="393">
        <v>42156</v>
      </c>
      <c r="I105" s="383">
        <f t="shared" si="37"/>
        <v>2</v>
      </c>
      <c r="J105" s="414">
        <f t="shared" si="38"/>
        <v>7</v>
      </c>
      <c r="K105" s="385">
        <f t="shared" si="39"/>
        <v>3</v>
      </c>
      <c r="L105" s="385">
        <f t="shared" si="40"/>
        <v>7</v>
      </c>
      <c r="M105" s="387">
        <f t="shared" si="41"/>
        <v>2.5833333333333335</v>
      </c>
      <c r="N105" s="387">
        <f t="shared" si="42"/>
        <v>2.5833333333333335</v>
      </c>
      <c r="O105" s="388">
        <f t="shared" si="43"/>
        <v>3.5833333333333335</v>
      </c>
      <c r="P105" s="388">
        <f t="shared" si="44"/>
        <v>3.5833333333333335</v>
      </c>
      <c r="Q105" s="394">
        <f t="shared" si="45"/>
        <v>19846.2</v>
      </c>
      <c r="R105" s="382">
        <f t="shared" si="46"/>
        <v>27528.6</v>
      </c>
      <c r="S105" s="415">
        <f t="shared" si="47"/>
        <v>7682.399999999998</v>
      </c>
      <c r="T105" s="396">
        <f t="shared" si="48"/>
        <v>18565.8</v>
      </c>
      <c r="U105" s="397"/>
    </row>
    <row r="106" spans="1:21" s="389" customFormat="1" ht="16.5">
      <c r="A106" s="381">
        <v>72</v>
      </c>
      <c r="B106" s="381" t="s">
        <v>256</v>
      </c>
      <c r="C106" s="381">
        <v>1</v>
      </c>
      <c r="D106" s="382">
        <f>38200+6212</f>
        <v>44412</v>
      </c>
      <c r="E106" s="381">
        <v>5</v>
      </c>
      <c r="F106" s="381">
        <v>104</v>
      </c>
      <c r="G106" s="381">
        <v>6</v>
      </c>
      <c r="H106" s="393">
        <v>42156</v>
      </c>
      <c r="I106" s="383">
        <f t="shared" si="37"/>
        <v>2</v>
      </c>
      <c r="J106" s="414">
        <f t="shared" si="38"/>
        <v>7</v>
      </c>
      <c r="K106" s="385">
        <f t="shared" si="39"/>
        <v>3</v>
      </c>
      <c r="L106" s="385">
        <f t="shared" si="40"/>
        <v>7</v>
      </c>
      <c r="M106" s="387">
        <f t="shared" si="41"/>
        <v>2.5833333333333335</v>
      </c>
      <c r="N106" s="387">
        <f t="shared" si="42"/>
        <v>2.5833333333333335</v>
      </c>
      <c r="O106" s="388">
        <f t="shared" si="43"/>
        <v>3.5833333333333335</v>
      </c>
      <c r="P106" s="388">
        <f t="shared" si="44"/>
        <v>3.5833333333333335</v>
      </c>
      <c r="Q106" s="394">
        <f t="shared" si="45"/>
        <v>22946.2</v>
      </c>
      <c r="R106" s="382">
        <f t="shared" si="46"/>
        <v>31828.6</v>
      </c>
      <c r="S106" s="415">
        <f t="shared" si="47"/>
        <v>8882.399999999998</v>
      </c>
      <c r="T106" s="396">
        <f t="shared" si="48"/>
        <v>21465.8</v>
      </c>
      <c r="U106" s="397"/>
    </row>
    <row r="107" spans="1:21" s="389" customFormat="1" ht="16.5">
      <c r="A107" s="381">
        <v>73</v>
      </c>
      <c r="B107" s="381" t="s">
        <v>256</v>
      </c>
      <c r="C107" s="381">
        <v>1</v>
      </c>
      <c r="D107" s="382">
        <f>38200+6212</f>
        <v>44412</v>
      </c>
      <c r="E107" s="381">
        <v>5</v>
      </c>
      <c r="F107" s="381">
        <v>104</v>
      </c>
      <c r="G107" s="381">
        <v>6</v>
      </c>
      <c r="H107" s="393">
        <v>42156</v>
      </c>
      <c r="I107" s="383">
        <f t="shared" si="37"/>
        <v>2</v>
      </c>
      <c r="J107" s="414">
        <f t="shared" si="38"/>
        <v>7</v>
      </c>
      <c r="K107" s="385">
        <f t="shared" si="39"/>
        <v>3</v>
      </c>
      <c r="L107" s="385">
        <f t="shared" si="40"/>
        <v>7</v>
      </c>
      <c r="M107" s="387">
        <f t="shared" si="41"/>
        <v>2.5833333333333335</v>
      </c>
      <c r="N107" s="387">
        <f t="shared" si="42"/>
        <v>2.5833333333333335</v>
      </c>
      <c r="O107" s="388">
        <f t="shared" si="43"/>
        <v>3.5833333333333335</v>
      </c>
      <c r="P107" s="388">
        <f t="shared" si="44"/>
        <v>3.5833333333333335</v>
      </c>
      <c r="Q107" s="394">
        <f t="shared" si="45"/>
        <v>22946.2</v>
      </c>
      <c r="R107" s="382">
        <f t="shared" si="46"/>
        <v>31828.6</v>
      </c>
      <c r="S107" s="415">
        <f t="shared" si="47"/>
        <v>8882.399999999998</v>
      </c>
      <c r="T107" s="396">
        <f t="shared" si="48"/>
        <v>21465.8</v>
      </c>
      <c r="U107" s="397"/>
    </row>
    <row r="108" spans="1:21" s="389" customFormat="1" ht="16.5">
      <c r="A108" s="381">
        <v>74</v>
      </c>
      <c r="B108" s="381" t="s">
        <v>256</v>
      </c>
      <c r="C108" s="381">
        <v>1</v>
      </c>
      <c r="D108" s="382">
        <f>38200+6212</f>
        <v>44412</v>
      </c>
      <c r="E108" s="381">
        <v>5</v>
      </c>
      <c r="F108" s="381">
        <v>104</v>
      </c>
      <c r="G108" s="381">
        <v>6</v>
      </c>
      <c r="H108" s="393">
        <v>42156</v>
      </c>
      <c r="I108" s="383">
        <f t="shared" si="37"/>
        <v>2</v>
      </c>
      <c r="J108" s="414">
        <f t="shared" si="38"/>
        <v>7</v>
      </c>
      <c r="K108" s="385">
        <f t="shared" si="39"/>
        <v>3</v>
      </c>
      <c r="L108" s="385">
        <f t="shared" si="40"/>
        <v>7</v>
      </c>
      <c r="M108" s="387">
        <f t="shared" si="41"/>
        <v>2.5833333333333335</v>
      </c>
      <c r="N108" s="387">
        <f t="shared" si="42"/>
        <v>2.5833333333333335</v>
      </c>
      <c r="O108" s="388">
        <f t="shared" si="43"/>
        <v>3.5833333333333335</v>
      </c>
      <c r="P108" s="388">
        <f t="shared" si="44"/>
        <v>3.5833333333333335</v>
      </c>
      <c r="Q108" s="394">
        <f t="shared" si="45"/>
        <v>22946.2</v>
      </c>
      <c r="R108" s="382">
        <f t="shared" si="46"/>
        <v>31828.6</v>
      </c>
      <c r="S108" s="415">
        <f t="shared" si="47"/>
        <v>8882.399999999998</v>
      </c>
      <c r="T108" s="396">
        <f t="shared" si="48"/>
        <v>21465.8</v>
      </c>
      <c r="U108" s="397"/>
    </row>
    <row r="109" spans="1:21" s="389" customFormat="1" ht="16.5">
      <c r="A109" s="381">
        <v>75</v>
      </c>
      <c r="B109" s="381" t="s">
        <v>256</v>
      </c>
      <c r="C109" s="381">
        <v>1</v>
      </c>
      <c r="D109" s="382">
        <f>38200+6212</f>
        <v>44412</v>
      </c>
      <c r="E109" s="381">
        <v>5</v>
      </c>
      <c r="F109" s="381">
        <v>104</v>
      </c>
      <c r="G109" s="381">
        <v>6</v>
      </c>
      <c r="H109" s="393">
        <v>42156</v>
      </c>
      <c r="I109" s="383">
        <f t="shared" si="37"/>
        <v>2</v>
      </c>
      <c r="J109" s="414">
        <f t="shared" si="38"/>
        <v>7</v>
      </c>
      <c r="K109" s="385">
        <f t="shared" si="39"/>
        <v>3</v>
      </c>
      <c r="L109" s="385">
        <f t="shared" si="40"/>
        <v>7</v>
      </c>
      <c r="M109" s="387">
        <f t="shared" si="41"/>
        <v>2.5833333333333335</v>
      </c>
      <c r="N109" s="387">
        <f t="shared" si="42"/>
        <v>2.5833333333333335</v>
      </c>
      <c r="O109" s="388">
        <f t="shared" si="43"/>
        <v>3.5833333333333335</v>
      </c>
      <c r="P109" s="388">
        <f t="shared" si="44"/>
        <v>3.5833333333333335</v>
      </c>
      <c r="Q109" s="394">
        <f t="shared" si="45"/>
        <v>22946.2</v>
      </c>
      <c r="R109" s="382">
        <f t="shared" si="46"/>
        <v>31828.6</v>
      </c>
      <c r="S109" s="415">
        <f t="shared" si="47"/>
        <v>8882.399999999998</v>
      </c>
      <c r="T109" s="396">
        <f t="shared" si="48"/>
        <v>21465.8</v>
      </c>
      <c r="U109" s="397"/>
    </row>
    <row r="110" spans="1:21" s="389" customFormat="1" ht="16.5">
      <c r="A110" s="381">
        <v>76</v>
      </c>
      <c r="B110" s="381" t="s">
        <v>256</v>
      </c>
      <c r="C110" s="381">
        <v>1</v>
      </c>
      <c r="D110" s="382">
        <f>38200+6212</f>
        <v>44412</v>
      </c>
      <c r="E110" s="381">
        <v>5</v>
      </c>
      <c r="F110" s="381">
        <v>104</v>
      </c>
      <c r="G110" s="381">
        <v>6</v>
      </c>
      <c r="H110" s="393">
        <v>42156</v>
      </c>
      <c r="I110" s="383">
        <f t="shared" si="37"/>
        <v>2</v>
      </c>
      <c r="J110" s="414">
        <f t="shared" si="38"/>
        <v>7</v>
      </c>
      <c r="K110" s="385">
        <f t="shared" si="39"/>
        <v>3</v>
      </c>
      <c r="L110" s="385">
        <f t="shared" si="40"/>
        <v>7</v>
      </c>
      <c r="M110" s="387">
        <f t="shared" si="41"/>
        <v>2.5833333333333335</v>
      </c>
      <c r="N110" s="387">
        <f t="shared" si="42"/>
        <v>2.5833333333333335</v>
      </c>
      <c r="O110" s="388">
        <f t="shared" si="43"/>
        <v>3.5833333333333335</v>
      </c>
      <c r="P110" s="388">
        <f t="shared" si="44"/>
        <v>3.5833333333333335</v>
      </c>
      <c r="Q110" s="394">
        <f t="shared" si="45"/>
        <v>22946.2</v>
      </c>
      <c r="R110" s="382">
        <f t="shared" si="46"/>
        <v>31828.6</v>
      </c>
      <c r="S110" s="415">
        <f t="shared" si="47"/>
        <v>8882.399999999998</v>
      </c>
      <c r="T110" s="396">
        <f t="shared" si="48"/>
        <v>21465.8</v>
      </c>
      <c r="U110" s="397"/>
    </row>
    <row r="111" spans="1:21" s="389" customFormat="1" ht="16.5">
      <c r="A111" s="381">
        <v>77</v>
      </c>
      <c r="B111" s="381" t="s">
        <v>271</v>
      </c>
      <c r="C111" s="381">
        <v>1</v>
      </c>
      <c r="D111" s="382">
        <v>28000</v>
      </c>
      <c r="E111" s="381">
        <v>3</v>
      </c>
      <c r="F111" s="381">
        <v>104</v>
      </c>
      <c r="G111" s="381">
        <v>5</v>
      </c>
      <c r="H111" s="393">
        <v>42125</v>
      </c>
      <c r="I111" s="383">
        <f t="shared" si="37"/>
        <v>2</v>
      </c>
      <c r="J111" s="414">
        <f t="shared" si="38"/>
        <v>8</v>
      </c>
      <c r="K111" s="385">
        <f t="shared" si="39"/>
        <v>3</v>
      </c>
      <c r="L111" s="385">
        <f t="shared" si="40"/>
        <v>8</v>
      </c>
      <c r="M111" s="387">
        <f t="shared" si="41"/>
        <v>2.6666666666666665</v>
      </c>
      <c r="N111" s="387">
        <f t="shared" si="42"/>
        <v>2.6666666666666665</v>
      </c>
      <c r="O111" s="388">
        <f t="shared" si="43"/>
        <v>3.6666666666666665</v>
      </c>
      <c r="P111" s="388">
        <f t="shared" si="44"/>
        <v>3</v>
      </c>
      <c r="Q111" s="394">
        <f t="shared" si="45"/>
        <v>24888.88888888889</v>
      </c>
      <c r="R111" s="382">
        <f t="shared" si="46"/>
        <v>28000</v>
      </c>
      <c r="S111" s="415">
        <f t="shared" si="47"/>
        <v>3111.1111111111095</v>
      </c>
      <c r="T111" s="396">
        <f t="shared" si="48"/>
        <v>3111.1111111111095</v>
      </c>
      <c r="U111" s="397"/>
    </row>
    <row r="112" spans="1:21" s="389" customFormat="1" ht="16.5">
      <c r="A112" s="381">
        <v>78</v>
      </c>
      <c r="B112" s="381" t="s">
        <v>271</v>
      </c>
      <c r="C112" s="381">
        <v>1</v>
      </c>
      <c r="D112" s="382">
        <v>28000</v>
      </c>
      <c r="E112" s="381">
        <v>3</v>
      </c>
      <c r="F112" s="381">
        <v>104</v>
      </c>
      <c r="G112" s="381">
        <v>5</v>
      </c>
      <c r="H112" s="393">
        <v>42125</v>
      </c>
      <c r="I112" s="383">
        <f t="shared" si="37"/>
        <v>2</v>
      </c>
      <c r="J112" s="414">
        <f t="shared" si="38"/>
        <v>8</v>
      </c>
      <c r="K112" s="385">
        <f t="shared" si="39"/>
        <v>3</v>
      </c>
      <c r="L112" s="385">
        <f t="shared" si="40"/>
        <v>8</v>
      </c>
      <c r="M112" s="387">
        <f t="shared" si="41"/>
        <v>2.6666666666666665</v>
      </c>
      <c r="N112" s="387">
        <f t="shared" si="42"/>
        <v>2.6666666666666665</v>
      </c>
      <c r="O112" s="388">
        <f t="shared" si="43"/>
        <v>3.6666666666666665</v>
      </c>
      <c r="P112" s="388">
        <f t="shared" si="44"/>
        <v>3</v>
      </c>
      <c r="Q112" s="394">
        <f t="shared" si="45"/>
        <v>24888.88888888889</v>
      </c>
      <c r="R112" s="382">
        <f t="shared" si="46"/>
        <v>28000</v>
      </c>
      <c r="S112" s="415">
        <f t="shared" si="47"/>
        <v>3111.1111111111095</v>
      </c>
      <c r="T112" s="396">
        <f t="shared" si="48"/>
        <v>3111.1111111111095</v>
      </c>
      <c r="U112" s="397"/>
    </row>
    <row r="113" spans="1:21" s="389" customFormat="1" ht="16.5">
      <c r="A113" s="381">
        <v>79</v>
      </c>
      <c r="B113" s="381" t="s">
        <v>271</v>
      </c>
      <c r="C113" s="381">
        <v>1</v>
      </c>
      <c r="D113" s="382">
        <v>28000</v>
      </c>
      <c r="E113" s="381">
        <v>3</v>
      </c>
      <c r="F113" s="381">
        <v>104</v>
      </c>
      <c r="G113" s="381">
        <v>5</v>
      </c>
      <c r="H113" s="393">
        <v>42125</v>
      </c>
      <c r="I113" s="383">
        <f t="shared" si="37"/>
        <v>2</v>
      </c>
      <c r="J113" s="414">
        <f t="shared" si="38"/>
        <v>8</v>
      </c>
      <c r="K113" s="385">
        <f t="shared" si="39"/>
        <v>3</v>
      </c>
      <c r="L113" s="385">
        <f t="shared" si="40"/>
        <v>8</v>
      </c>
      <c r="M113" s="387">
        <f t="shared" si="41"/>
        <v>2.6666666666666665</v>
      </c>
      <c r="N113" s="387">
        <f t="shared" si="42"/>
        <v>2.6666666666666665</v>
      </c>
      <c r="O113" s="388">
        <f t="shared" si="43"/>
        <v>3.6666666666666665</v>
      </c>
      <c r="P113" s="388">
        <f t="shared" si="44"/>
        <v>3</v>
      </c>
      <c r="Q113" s="394">
        <f t="shared" si="45"/>
        <v>24888.88888888889</v>
      </c>
      <c r="R113" s="382">
        <f t="shared" si="46"/>
        <v>28000</v>
      </c>
      <c r="S113" s="415">
        <f t="shared" si="47"/>
        <v>3111.1111111111095</v>
      </c>
      <c r="T113" s="396">
        <f t="shared" si="48"/>
        <v>3111.1111111111095</v>
      </c>
      <c r="U113" s="397"/>
    </row>
    <row r="114" spans="1:85" s="389" customFormat="1" ht="16.5">
      <c r="A114" s="424">
        <v>80</v>
      </c>
      <c r="B114" s="413" t="s">
        <v>256</v>
      </c>
      <c r="C114" s="413">
        <v>1</v>
      </c>
      <c r="D114" s="416">
        <v>30445</v>
      </c>
      <c r="E114" s="413">
        <v>9</v>
      </c>
      <c r="F114" s="413">
        <v>105</v>
      </c>
      <c r="G114" s="413">
        <v>5</v>
      </c>
      <c r="H114" s="411">
        <v>42491</v>
      </c>
      <c r="I114" s="417">
        <f t="shared" si="37"/>
        <v>1</v>
      </c>
      <c r="J114" s="418">
        <f t="shared" si="38"/>
        <v>8</v>
      </c>
      <c r="K114" s="419">
        <f t="shared" si="39"/>
        <v>2</v>
      </c>
      <c r="L114" s="419">
        <f t="shared" si="40"/>
        <v>8</v>
      </c>
      <c r="M114" s="420">
        <f t="shared" si="41"/>
        <v>1.6666666666666665</v>
      </c>
      <c r="N114" s="420">
        <f t="shared" si="42"/>
        <v>1.6666666666666665</v>
      </c>
      <c r="O114" s="421">
        <f t="shared" si="43"/>
        <v>2.6666666666666665</v>
      </c>
      <c r="P114" s="421">
        <f t="shared" si="44"/>
        <v>2.6666666666666665</v>
      </c>
      <c r="Q114" s="422">
        <f t="shared" si="45"/>
        <v>5637.962962962963</v>
      </c>
      <c r="R114" s="416">
        <f t="shared" si="46"/>
        <v>9020.74074074074</v>
      </c>
      <c r="S114" s="425">
        <f t="shared" si="47"/>
        <v>3382.7777777777783</v>
      </c>
      <c r="T114" s="425">
        <f t="shared" si="48"/>
        <v>24807.037037037036</v>
      </c>
      <c r="U114" s="425"/>
      <c r="V114" s="425"/>
      <c r="W114" s="425"/>
      <c r="X114" s="425"/>
      <c r="Y114" s="425"/>
      <c r="Z114" s="425"/>
      <c r="AA114" s="425"/>
      <c r="AB114" s="425"/>
      <c r="AC114" s="425"/>
      <c r="AD114" s="425"/>
      <c r="AE114" s="425"/>
      <c r="AF114" s="425"/>
      <c r="AG114" s="425"/>
      <c r="AH114" s="425"/>
      <c r="AI114" s="471"/>
      <c r="AJ114" s="471"/>
      <c r="AK114" s="471"/>
      <c r="AL114" s="471"/>
      <c r="AM114" s="471"/>
      <c r="AN114" s="471"/>
      <c r="AO114" s="471"/>
      <c r="AP114" s="471"/>
      <c r="AQ114" s="471"/>
      <c r="AR114" s="471"/>
      <c r="AS114" s="471"/>
      <c r="AT114" s="471"/>
      <c r="AU114" s="471"/>
      <c r="AV114" s="471"/>
      <c r="AW114" s="471"/>
      <c r="AX114" s="471"/>
      <c r="AY114" s="471"/>
      <c r="AZ114" s="471"/>
      <c r="BA114" s="471"/>
      <c r="BB114" s="471"/>
      <c r="BC114" s="471"/>
      <c r="BD114" s="471"/>
      <c r="BE114" s="471"/>
      <c r="BF114" s="471"/>
      <c r="BG114" s="471"/>
      <c r="BH114" s="471"/>
      <c r="BI114" s="471"/>
      <c r="BJ114" s="471"/>
      <c r="BK114" s="471"/>
      <c r="BL114" s="471"/>
      <c r="BM114" s="471"/>
      <c r="BN114" s="471"/>
      <c r="BO114" s="471"/>
      <c r="BP114" s="471"/>
      <c r="BQ114" s="471"/>
      <c r="BR114" s="471"/>
      <c r="BS114" s="471"/>
      <c r="BT114" s="471"/>
      <c r="BU114" s="471"/>
      <c r="BV114" s="471"/>
      <c r="BW114" s="471"/>
      <c r="BX114" s="471"/>
      <c r="BY114" s="471"/>
      <c r="BZ114" s="471"/>
      <c r="CA114" s="471"/>
      <c r="CB114" s="471"/>
      <c r="CC114" s="471"/>
      <c r="CD114" s="471"/>
      <c r="CE114" s="471"/>
      <c r="CF114" s="471"/>
      <c r="CG114" s="471"/>
    </row>
    <row r="115" spans="1:85" s="389" customFormat="1" ht="16.5">
      <c r="A115" s="424">
        <v>81</v>
      </c>
      <c r="B115" s="413" t="s">
        <v>256</v>
      </c>
      <c r="C115" s="413">
        <v>1</v>
      </c>
      <c r="D115" s="416">
        <v>35041</v>
      </c>
      <c r="E115" s="413">
        <v>9</v>
      </c>
      <c r="F115" s="413">
        <v>105</v>
      </c>
      <c r="G115" s="413">
        <v>5</v>
      </c>
      <c r="H115" s="411">
        <v>42491</v>
      </c>
      <c r="I115" s="417">
        <f t="shared" si="37"/>
        <v>1</v>
      </c>
      <c r="J115" s="418">
        <f t="shared" si="38"/>
        <v>8</v>
      </c>
      <c r="K115" s="419">
        <f t="shared" si="39"/>
        <v>2</v>
      </c>
      <c r="L115" s="419">
        <f t="shared" si="40"/>
        <v>8</v>
      </c>
      <c r="M115" s="420">
        <f t="shared" si="41"/>
        <v>1.6666666666666665</v>
      </c>
      <c r="N115" s="420">
        <f t="shared" si="42"/>
        <v>1.6666666666666665</v>
      </c>
      <c r="O115" s="421">
        <f t="shared" si="43"/>
        <v>2.6666666666666665</v>
      </c>
      <c r="P115" s="421">
        <f t="shared" si="44"/>
        <v>2.6666666666666665</v>
      </c>
      <c r="Q115" s="422">
        <f t="shared" si="45"/>
        <v>6489.074074074073</v>
      </c>
      <c r="R115" s="416">
        <f t="shared" si="46"/>
        <v>10382.518518518518</v>
      </c>
      <c r="S115" s="425">
        <f t="shared" si="47"/>
        <v>3893.4444444444453</v>
      </c>
      <c r="T115" s="425">
        <f t="shared" si="48"/>
        <v>28551.925925925927</v>
      </c>
      <c r="U115" s="425"/>
      <c r="V115" s="425"/>
      <c r="W115" s="425"/>
      <c r="X115" s="425"/>
      <c r="Y115" s="425"/>
      <c r="Z115" s="425"/>
      <c r="AA115" s="425"/>
      <c r="AB115" s="425"/>
      <c r="AC115" s="425"/>
      <c r="AD115" s="425"/>
      <c r="AE115" s="425"/>
      <c r="AF115" s="425"/>
      <c r="AG115" s="425"/>
      <c r="AH115" s="425"/>
      <c r="AI115" s="471"/>
      <c r="AJ115" s="471"/>
      <c r="AK115" s="471"/>
      <c r="AL115" s="471"/>
      <c r="AM115" s="471"/>
      <c r="AN115" s="471"/>
      <c r="AO115" s="471"/>
      <c r="AP115" s="471"/>
      <c r="AQ115" s="471"/>
      <c r="AR115" s="471"/>
      <c r="AS115" s="471"/>
      <c r="AT115" s="471"/>
      <c r="AU115" s="471"/>
      <c r="AV115" s="471"/>
      <c r="AW115" s="471"/>
      <c r="AX115" s="471"/>
      <c r="AY115" s="471"/>
      <c r="AZ115" s="471"/>
      <c r="BA115" s="471"/>
      <c r="BB115" s="471"/>
      <c r="BC115" s="471"/>
      <c r="BD115" s="471"/>
      <c r="BE115" s="471"/>
      <c r="BF115" s="471"/>
      <c r="BG115" s="471"/>
      <c r="BH115" s="471"/>
      <c r="BI115" s="471"/>
      <c r="BJ115" s="471"/>
      <c r="BK115" s="471"/>
      <c r="BL115" s="471"/>
      <c r="BM115" s="471"/>
      <c r="BN115" s="471"/>
      <c r="BO115" s="471"/>
      <c r="BP115" s="471"/>
      <c r="BQ115" s="471"/>
      <c r="BR115" s="471"/>
      <c r="BS115" s="471"/>
      <c r="BT115" s="471"/>
      <c r="BU115" s="471"/>
      <c r="BV115" s="471"/>
      <c r="BW115" s="471"/>
      <c r="BX115" s="471"/>
      <c r="BY115" s="471"/>
      <c r="BZ115" s="471"/>
      <c r="CA115" s="471"/>
      <c r="CB115" s="471"/>
      <c r="CC115" s="471"/>
      <c r="CD115" s="471"/>
      <c r="CE115" s="471"/>
      <c r="CF115" s="471"/>
      <c r="CG115" s="471"/>
    </row>
    <row r="116" spans="1:85" s="389" customFormat="1" ht="16.5">
      <c r="A116" s="424">
        <v>82</v>
      </c>
      <c r="B116" s="413" t="s">
        <v>256</v>
      </c>
      <c r="C116" s="413">
        <v>1</v>
      </c>
      <c r="D116" s="416">
        <v>41074</v>
      </c>
      <c r="E116" s="413">
        <v>9</v>
      </c>
      <c r="F116" s="413">
        <v>105</v>
      </c>
      <c r="G116" s="413">
        <v>5</v>
      </c>
      <c r="H116" s="411">
        <v>42491</v>
      </c>
      <c r="I116" s="417">
        <f t="shared" si="37"/>
        <v>1</v>
      </c>
      <c r="J116" s="418">
        <f t="shared" si="38"/>
        <v>8</v>
      </c>
      <c r="K116" s="419">
        <f t="shared" si="39"/>
        <v>2</v>
      </c>
      <c r="L116" s="419">
        <f t="shared" si="40"/>
        <v>8</v>
      </c>
      <c r="M116" s="420">
        <f t="shared" si="41"/>
        <v>1.6666666666666665</v>
      </c>
      <c r="N116" s="420">
        <f t="shared" si="42"/>
        <v>1.6666666666666665</v>
      </c>
      <c r="O116" s="421">
        <f t="shared" si="43"/>
        <v>2.6666666666666665</v>
      </c>
      <c r="P116" s="421">
        <f t="shared" si="44"/>
        <v>2.6666666666666665</v>
      </c>
      <c r="Q116" s="422">
        <f t="shared" si="45"/>
        <v>7606.296296296295</v>
      </c>
      <c r="R116" s="416">
        <f t="shared" si="46"/>
        <v>12170.074074074073</v>
      </c>
      <c r="S116" s="425">
        <f t="shared" si="47"/>
        <v>4563.777777777778</v>
      </c>
      <c r="T116" s="425">
        <f t="shared" si="48"/>
        <v>33467.70370370371</v>
      </c>
      <c r="U116" s="425"/>
      <c r="V116" s="425"/>
      <c r="W116" s="425"/>
      <c r="X116" s="425"/>
      <c r="Y116" s="425"/>
      <c r="Z116" s="425"/>
      <c r="AA116" s="425"/>
      <c r="AB116" s="425"/>
      <c r="AC116" s="425"/>
      <c r="AD116" s="425"/>
      <c r="AE116" s="425"/>
      <c r="AF116" s="425"/>
      <c r="AG116" s="425"/>
      <c r="AH116" s="425"/>
      <c r="AI116" s="471"/>
      <c r="AJ116" s="471"/>
      <c r="AK116" s="471"/>
      <c r="AL116" s="471"/>
      <c r="AM116" s="471"/>
      <c r="AN116" s="471"/>
      <c r="AO116" s="471"/>
      <c r="AP116" s="471"/>
      <c r="AQ116" s="471"/>
      <c r="AR116" s="471"/>
      <c r="AS116" s="471"/>
      <c r="AT116" s="471"/>
      <c r="AU116" s="471"/>
      <c r="AV116" s="471"/>
      <c r="AW116" s="471"/>
      <c r="AX116" s="471"/>
      <c r="AY116" s="471"/>
      <c r="AZ116" s="471"/>
      <c r="BA116" s="471"/>
      <c r="BB116" s="471"/>
      <c r="BC116" s="471"/>
      <c r="BD116" s="471"/>
      <c r="BE116" s="471"/>
      <c r="BF116" s="471"/>
      <c r="BG116" s="471"/>
      <c r="BH116" s="471"/>
      <c r="BI116" s="471"/>
      <c r="BJ116" s="471"/>
      <c r="BK116" s="471"/>
      <c r="BL116" s="471"/>
      <c r="BM116" s="471"/>
      <c r="BN116" s="471"/>
      <c r="BO116" s="471"/>
      <c r="BP116" s="471"/>
      <c r="BQ116" s="471"/>
      <c r="BR116" s="471"/>
      <c r="BS116" s="471"/>
      <c r="BT116" s="471"/>
      <c r="BU116" s="471"/>
      <c r="BV116" s="471"/>
      <c r="BW116" s="471"/>
      <c r="BX116" s="471"/>
      <c r="BY116" s="471"/>
      <c r="BZ116" s="471"/>
      <c r="CA116" s="471"/>
      <c r="CB116" s="471"/>
      <c r="CC116" s="471"/>
      <c r="CD116" s="471"/>
      <c r="CE116" s="471"/>
      <c r="CF116" s="471"/>
      <c r="CG116" s="471"/>
    </row>
    <row r="117" spans="1:85" s="389" customFormat="1" ht="16.5">
      <c r="A117" s="424">
        <v>83</v>
      </c>
      <c r="B117" s="413" t="s">
        <v>256</v>
      </c>
      <c r="C117" s="413">
        <v>1</v>
      </c>
      <c r="D117" s="416">
        <v>41074</v>
      </c>
      <c r="E117" s="413">
        <v>9</v>
      </c>
      <c r="F117" s="413">
        <v>105</v>
      </c>
      <c r="G117" s="413">
        <v>5</v>
      </c>
      <c r="H117" s="411">
        <v>42491</v>
      </c>
      <c r="I117" s="417">
        <f t="shared" si="37"/>
        <v>1</v>
      </c>
      <c r="J117" s="418">
        <f t="shared" si="38"/>
        <v>8</v>
      </c>
      <c r="K117" s="419">
        <f t="shared" si="39"/>
        <v>2</v>
      </c>
      <c r="L117" s="419">
        <f t="shared" si="40"/>
        <v>8</v>
      </c>
      <c r="M117" s="420">
        <f t="shared" si="41"/>
        <v>1.6666666666666665</v>
      </c>
      <c r="N117" s="420">
        <f t="shared" si="42"/>
        <v>1.6666666666666665</v>
      </c>
      <c r="O117" s="421">
        <f t="shared" si="43"/>
        <v>2.6666666666666665</v>
      </c>
      <c r="P117" s="421">
        <f t="shared" si="44"/>
        <v>2.6666666666666665</v>
      </c>
      <c r="Q117" s="422">
        <f t="shared" si="45"/>
        <v>7606.296296296295</v>
      </c>
      <c r="R117" s="416">
        <f t="shared" si="46"/>
        <v>12170.074074074073</v>
      </c>
      <c r="S117" s="425">
        <f t="shared" si="47"/>
        <v>4563.777777777778</v>
      </c>
      <c r="T117" s="425">
        <f t="shared" si="48"/>
        <v>33467.70370370371</v>
      </c>
      <c r="U117" s="425"/>
      <c r="V117" s="425"/>
      <c r="W117" s="425"/>
      <c r="X117" s="425"/>
      <c r="Y117" s="425"/>
      <c r="Z117" s="425"/>
      <c r="AA117" s="425"/>
      <c r="AB117" s="425"/>
      <c r="AC117" s="425"/>
      <c r="AD117" s="425"/>
      <c r="AE117" s="425"/>
      <c r="AF117" s="425"/>
      <c r="AG117" s="425"/>
      <c r="AH117" s="425"/>
      <c r="AI117" s="471"/>
      <c r="AJ117" s="471"/>
      <c r="AK117" s="471"/>
      <c r="AL117" s="471"/>
      <c r="AM117" s="471"/>
      <c r="AN117" s="471"/>
      <c r="AO117" s="471"/>
      <c r="AP117" s="471"/>
      <c r="AQ117" s="471"/>
      <c r="AR117" s="471"/>
      <c r="AS117" s="471"/>
      <c r="AT117" s="471"/>
      <c r="AU117" s="471"/>
      <c r="AV117" s="471"/>
      <c r="AW117" s="471"/>
      <c r="AX117" s="471"/>
      <c r="AY117" s="471"/>
      <c r="AZ117" s="471"/>
      <c r="BA117" s="471"/>
      <c r="BB117" s="471"/>
      <c r="BC117" s="471"/>
      <c r="BD117" s="471"/>
      <c r="BE117" s="471"/>
      <c r="BF117" s="471"/>
      <c r="BG117" s="471"/>
      <c r="BH117" s="471"/>
      <c r="BI117" s="471"/>
      <c r="BJ117" s="471"/>
      <c r="BK117" s="471"/>
      <c r="BL117" s="471"/>
      <c r="BM117" s="471"/>
      <c r="BN117" s="471"/>
      <c r="BO117" s="471"/>
      <c r="BP117" s="471"/>
      <c r="BQ117" s="471"/>
      <c r="BR117" s="471"/>
      <c r="BS117" s="471"/>
      <c r="BT117" s="471"/>
      <c r="BU117" s="471"/>
      <c r="BV117" s="471"/>
      <c r="BW117" s="471"/>
      <c r="BX117" s="471"/>
      <c r="BY117" s="471"/>
      <c r="BZ117" s="471"/>
      <c r="CA117" s="471"/>
      <c r="CB117" s="471"/>
      <c r="CC117" s="471"/>
      <c r="CD117" s="471"/>
      <c r="CE117" s="471"/>
      <c r="CF117" s="471"/>
      <c r="CG117" s="471"/>
    </row>
    <row r="118" spans="1:85" s="389" customFormat="1" ht="16.5">
      <c r="A118" s="424">
        <v>84</v>
      </c>
      <c r="B118" s="413" t="s">
        <v>256</v>
      </c>
      <c r="C118" s="413">
        <v>1</v>
      </c>
      <c r="D118" s="416">
        <v>41074</v>
      </c>
      <c r="E118" s="413">
        <v>9</v>
      </c>
      <c r="F118" s="413">
        <v>105</v>
      </c>
      <c r="G118" s="413">
        <v>5</v>
      </c>
      <c r="H118" s="411">
        <v>42491</v>
      </c>
      <c r="I118" s="417">
        <f t="shared" si="37"/>
        <v>1</v>
      </c>
      <c r="J118" s="418">
        <f t="shared" si="38"/>
        <v>8</v>
      </c>
      <c r="K118" s="419">
        <f t="shared" si="39"/>
        <v>2</v>
      </c>
      <c r="L118" s="419">
        <f t="shared" si="40"/>
        <v>8</v>
      </c>
      <c r="M118" s="420">
        <f t="shared" si="41"/>
        <v>1.6666666666666665</v>
      </c>
      <c r="N118" s="420">
        <f t="shared" si="42"/>
        <v>1.6666666666666665</v>
      </c>
      <c r="O118" s="421">
        <f t="shared" si="43"/>
        <v>2.6666666666666665</v>
      </c>
      <c r="P118" s="421">
        <f t="shared" si="44"/>
        <v>2.6666666666666665</v>
      </c>
      <c r="Q118" s="422">
        <f t="shared" si="45"/>
        <v>7606.296296296295</v>
      </c>
      <c r="R118" s="416">
        <f t="shared" si="46"/>
        <v>12170.074074074073</v>
      </c>
      <c r="S118" s="425">
        <f t="shared" si="47"/>
        <v>4563.777777777778</v>
      </c>
      <c r="T118" s="425">
        <f t="shared" si="48"/>
        <v>33467.70370370371</v>
      </c>
      <c r="U118" s="425"/>
      <c r="V118" s="425"/>
      <c r="W118" s="425"/>
      <c r="X118" s="425"/>
      <c r="Y118" s="425"/>
      <c r="Z118" s="425"/>
      <c r="AA118" s="425"/>
      <c r="AB118" s="425"/>
      <c r="AC118" s="425"/>
      <c r="AD118" s="425"/>
      <c r="AE118" s="425"/>
      <c r="AF118" s="425"/>
      <c r="AG118" s="425"/>
      <c r="AH118" s="425"/>
      <c r="AI118" s="471"/>
      <c r="AJ118" s="471"/>
      <c r="AK118" s="471"/>
      <c r="AL118" s="471"/>
      <c r="AM118" s="471"/>
      <c r="AN118" s="471"/>
      <c r="AO118" s="471"/>
      <c r="AP118" s="471"/>
      <c r="AQ118" s="471"/>
      <c r="AR118" s="471"/>
      <c r="AS118" s="471"/>
      <c r="AT118" s="471"/>
      <c r="AU118" s="471"/>
      <c r="AV118" s="471"/>
      <c r="AW118" s="471"/>
      <c r="AX118" s="471"/>
      <c r="AY118" s="471"/>
      <c r="AZ118" s="471"/>
      <c r="BA118" s="471"/>
      <c r="BB118" s="471"/>
      <c r="BC118" s="471"/>
      <c r="BD118" s="471"/>
      <c r="BE118" s="471"/>
      <c r="BF118" s="471"/>
      <c r="BG118" s="471"/>
      <c r="BH118" s="471"/>
      <c r="BI118" s="471"/>
      <c r="BJ118" s="471"/>
      <c r="BK118" s="471"/>
      <c r="BL118" s="471"/>
      <c r="BM118" s="471"/>
      <c r="BN118" s="471"/>
      <c r="BO118" s="471"/>
      <c r="BP118" s="471"/>
      <c r="BQ118" s="471"/>
      <c r="BR118" s="471"/>
      <c r="BS118" s="471"/>
      <c r="BT118" s="471"/>
      <c r="BU118" s="471"/>
      <c r="BV118" s="471"/>
      <c r="BW118" s="471"/>
      <c r="BX118" s="471"/>
      <c r="BY118" s="471"/>
      <c r="BZ118" s="471"/>
      <c r="CA118" s="471"/>
      <c r="CB118" s="471"/>
      <c r="CC118" s="471"/>
      <c r="CD118" s="471"/>
      <c r="CE118" s="471"/>
      <c r="CF118" s="471"/>
      <c r="CG118" s="471"/>
    </row>
    <row r="119" spans="1:85" s="389" customFormat="1" ht="16.5">
      <c r="A119" s="424">
        <v>85</v>
      </c>
      <c r="B119" s="413" t="s">
        <v>256</v>
      </c>
      <c r="C119" s="413">
        <v>1</v>
      </c>
      <c r="D119" s="416">
        <v>37783</v>
      </c>
      <c r="E119" s="413">
        <v>9</v>
      </c>
      <c r="F119" s="413">
        <v>105</v>
      </c>
      <c r="G119" s="413">
        <v>5</v>
      </c>
      <c r="H119" s="411">
        <v>42491</v>
      </c>
      <c r="I119" s="417">
        <f t="shared" si="37"/>
        <v>1</v>
      </c>
      <c r="J119" s="418">
        <f t="shared" si="38"/>
        <v>8</v>
      </c>
      <c r="K119" s="419">
        <f t="shared" si="39"/>
        <v>2</v>
      </c>
      <c r="L119" s="419">
        <f t="shared" si="40"/>
        <v>8</v>
      </c>
      <c r="M119" s="420">
        <f t="shared" si="41"/>
        <v>1.6666666666666665</v>
      </c>
      <c r="N119" s="420">
        <f t="shared" si="42"/>
        <v>1.6666666666666665</v>
      </c>
      <c r="O119" s="421">
        <f t="shared" si="43"/>
        <v>2.6666666666666665</v>
      </c>
      <c r="P119" s="421">
        <f t="shared" si="44"/>
        <v>2.6666666666666665</v>
      </c>
      <c r="Q119" s="422">
        <f t="shared" si="45"/>
        <v>6996.851851851851</v>
      </c>
      <c r="R119" s="416">
        <f t="shared" si="46"/>
        <v>11194.962962962964</v>
      </c>
      <c r="S119" s="425">
        <f t="shared" si="47"/>
        <v>4198.111111111112</v>
      </c>
      <c r="T119" s="425">
        <f t="shared" si="48"/>
        <v>30786.14814814815</v>
      </c>
      <c r="U119" s="425"/>
      <c r="V119" s="425"/>
      <c r="W119" s="425"/>
      <c r="X119" s="425"/>
      <c r="Y119" s="425"/>
      <c r="Z119" s="425"/>
      <c r="AA119" s="425"/>
      <c r="AB119" s="425"/>
      <c r="AC119" s="425"/>
      <c r="AD119" s="425"/>
      <c r="AE119" s="425"/>
      <c r="AF119" s="425"/>
      <c r="AG119" s="425"/>
      <c r="AH119" s="425"/>
      <c r="AI119" s="471"/>
      <c r="AJ119" s="471"/>
      <c r="AK119" s="471"/>
      <c r="AL119" s="471"/>
      <c r="AM119" s="471"/>
      <c r="AN119" s="471"/>
      <c r="AO119" s="471"/>
      <c r="AP119" s="471"/>
      <c r="AQ119" s="471"/>
      <c r="AR119" s="471"/>
      <c r="AS119" s="471"/>
      <c r="AT119" s="471"/>
      <c r="AU119" s="471"/>
      <c r="AV119" s="471"/>
      <c r="AW119" s="471"/>
      <c r="AX119" s="471"/>
      <c r="AY119" s="471"/>
      <c r="AZ119" s="471"/>
      <c r="BA119" s="471"/>
      <c r="BB119" s="471"/>
      <c r="BC119" s="471"/>
      <c r="BD119" s="471"/>
      <c r="BE119" s="471"/>
      <c r="BF119" s="471"/>
      <c r="BG119" s="471"/>
      <c r="BH119" s="471"/>
      <c r="BI119" s="471"/>
      <c r="BJ119" s="471"/>
      <c r="BK119" s="471"/>
      <c r="BL119" s="471"/>
      <c r="BM119" s="471"/>
      <c r="BN119" s="471"/>
      <c r="BO119" s="471"/>
      <c r="BP119" s="471"/>
      <c r="BQ119" s="471"/>
      <c r="BR119" s="471"/>
      <c r="BS119" s="471"/>
      <c r="BT119" s="471"/>
      <c r="BU119" s="471"/>
      <c r="BV119" s="471"/>
      <c r="BW119" s="471"/>
      <c r="BX119" s="471"/>
      <c r="BY119" s="471"/>
      <c r="BZ119" s="471"/>
      <c r="CA119" s="471"/>
      <c r="CB119" s="471"/>
      <c r="CC119" s="471"/>
      <c r="CD119" s="471"/>
      <c r="CE119" s="471"/>
      <c r="CF119" s="471"/>
      <c r="CG119" s="471"/>
    </row>
    <row r="120" spans="1:85" s="389" customFormat="1" ht="16.5">
      <c r="A120" s="424">
        <v>86</v>
      </c>
      <c r="B120" s="413" t="s">
        <v>256</v>
      </c>
      <c r="C120" s="413">
        <v>1</v>
      </c>
      <c r="D120" s="416">
        <v>37783</v>
      </c>
      <c r="E120" s="413">
        <v>9</v>
      </c>
      <c r="F120" s="413">
        <v>105</v>
      </c>
      <c r="G120" s="413">
        <v>5</v>
      </c>
      <c r="H120" s="411">
        <v>42491</v>
      </c>
      <c r="I120" s="417">
        <f t="shared" si="37"/>
        <v>1</v>
      </c>
      <c r="J120" s="418">
        <f t="shared" si="38"/>
        <v>8</v>
      </c>
      <c r="K120" s="419">
        <f t="shared" si="39"/>
        <v>2</v>
      </c>
      <c r="L120" s="419">
        <f t="shared" si="40"/>
        <v>8</v>
      </c>
      <c r="M120" s="420">
        <f t="shared" si="41"/>
        <v>1.6666666666666665</v>
      </c>
      <c r="N120" s="420">
        <f t="shared" si="42"/>
        <v>1.6666666666666665</v>
      </c>
      <c r="O120" s="421">
        <f t="shared" si="43"/>
        <v>2.6666666666666665</v>
      </c>
      <c r="P120" s="421">
        <f t="shared" si="44"/>
        <v>2.6666666666666665</v>
      </c>
      <c r="Q120" s="422">
        <f t="shared" si="45"/>
        <v>6996.851851851851</v>
      </c>
      <c r="R120" s="416">
        <f t="shared" si="46"/>
        <v>11194.962962962964</v>
      </c>
      <c r="S120" s="425">
        <f t="shared" si="47"/>
        <v>4198.111111111112</v>
      </c>
      <c r="T120" s="425">
        <f t="shared" si="48"/>
        <v>30786.14814814815</v>
      </c>
      <c r="U120" s="425"/>
      <c r="V120" s="425"/>
      <c r="W120" s="425"/>
      <c r="X120" s="425"/>
      <c r="Y120" s="425"/>
      <c r="Z120" s="425"/>
      <c r="AA120" s="425"/>
      <c r="AB120" s="425"/>
      <c r="AC120" s="425"/>
      <c r="AD120" s="425"/>
      <c r="AE120" s="425"/>
      <c r="AF120" s="425"/>
      <c r="AG120" s="425"/>
      <c r="AH120" s="425"/>
      <c r="AI120" s="471"/>
      <c r="AJ120" s="471"/>
      <c r="AK120" s="471"/>
      <c r="AL120" s="471"/>
      <c r="AM120" s="471"/>
      <c r="AN120" s="471"/>
      <c r="AO120" s="471"/>
      <c r="AP120" s="471"/>
      <c r="AQ120" s="471"/>
      <c r="AR120" s="471"/>
      <c r="AS120" s="471"/>
      <c r="AT120" s="471"/>
      <c r="AU120" s="471"/>
      <c r="AV120" s="471"/>
      <c r="AW120" s="471"/>
      <c r="AX120" s="471"/>
      <c r="AY120" s="471"/>
      <c r="AZ120" s="471"/>
      <c r="BA120" s="471"/>
      <c r="BB120" s="471"/>
      <c r="BC120" s="471"/>
      <c r="BD120" s="471"/>
      <c r="BE120" s="471"/>
      <c r="BF120" s="471"/>
      <c r="BG120" s="471"/>
      <c r="BH120" s="471"/>
      <c r="BI120" s="471"/>
      <c r="BJ120" s="471"/>
      <c r="BK120" s="471"/>
      <c r="BL120" s="471"/>
      <c r="BM120" s="471"/>
      <c r="BN120" s="471"/>
      <c r="BO120" s="471"/>
      <c r="BP120" s="471"/>
      <c r="BQ120" s="471"/>
      <c r="BR120" s="471"/>
      <c r="BS120" s="471"/>
      <c r="BT120" s="471"/>
      <c r="BU120" s="471"/>
      <c r="BV120" s="471"/>
      <c r="BW120" s="471"/>
      <c r="BX120" s="471"/>
      <c r="BY120" s="471"/>
      <c r="BZ120" s="471"/>
      <c r="CA120" s="471"/>
      <c r="CB120" s="471"/>
      <c r="CC120" s="471"/>
      <c r="CD120" s="471"/>
      <c r="CE120" s="471"/>
      <c r="CF120" s="471"/>
      <c r="CG120" s="471"/>
    </row>
    <row r="121" spans="1:85" s="389" customFormat="1" ht="16.5">
      <c r="A121" s="424">
        <v>87</v>
      </c>
      <c r="B121" s="413" t="s">
        <v>695</v>
      </c>
      <c r="C121" s="413">
        <v>1</v>
      </c>
      <c r="D121" s="416">
        <v>311651</v>
      </c>
      <c r="E121" s="413">
        <v>9</v>
      </c>
      <c r="F121" s="413">
        <v>105</v>
      </c>
      <c r="G121" s="413">
        <v>5</v>
      </c>
      <c r="H121" s="411">
        <v>42491</v>
      </c>
      <c r="I121" s="417">
        <f t="shared" si="37"/>
        <v>1</v>
      </c>
      <c r="J121" s="418">
        <f t="shared" si="38"/>
        <v>8</v>
      </c>
      <c r="K121" s="419">
        <f t="shared" si="39"/>
        <v>2</v>
      </c>
      <c r="L121" s="419">
        <f t="shared" si="40"/>
        <v>8</v>
      </c>
      <c r="M121" s="420">
        <f t="shared" si="41"/>
        <v>1.6666666666666665</v>
      </c>
      <c r="N121" s="420">
        <f t="shared" si="42"/>
        <v>1.6666666666666665</v>
      </c>
      <c r="O121" s="421">
        <f t="shared" si="43"/>
        <v>2.6666666666666665</v>
      </c>
      <c r="P121" s="421">
        <f t="shared" si="44"/>
        <v>2.6666666666666665</v>
      </c>
      <c r="Q121" s="422">
        <f t="shared" si="45"/>
        <v>57713.148148148146</v>
      </c>
      <c r="R121" s="416">
        <f t="shared" si="46"/>
        <v>92341.03703703704</v>
      </c>
      <c r="S121" s="425">
        <f t="shared" si="47"/>
        <v>34627.88888888889</v>
      </c>
      <c r="T121" s="425">
        <f t="shared" si="48"/>
        <v>253937.85185185185</v>
      </c>
      <c r="U121" s="425"/>
      <c r="V121" s="425"/>
      <c r="W121" s="425"/>
      <c r="X121" s="425"/>
      <c r="Y121" s="425"/>
      <c r="Z121" s="425"/>
      <c r="AA121" s="425"/>
      <c r="AB121" s="425"/>
      <c r="AC121" s="425"/>
      <c r="AD121" s="425"/>
      <c r="AE121" s="425"/>
      <c r="AF121" s="425"/>
      <c r="AG121" s="425"/>
      <c r="AH121" s="425"/>
      <c r="AI121" s="471"/>
      <c r="AJ121" s="471"/>
      <c r="AK121" s="471"/>
      <c r="AL121" s="471"/>
      <c r="AM121" s="471"/>
      <c r="AN121" s="471"/>
      <c r="AO121" s="471"/>
      <c r="AP121" s="471"/>
      <c r="AQ121" s="471"/>
      <c r="AR121" s="471"/>
      <c r="AS121" s="471"/>
      <c r="AT121" s="471"/>
      <c r="AU121" s="471"/>
      <c r="AV121" s="471"/>
      <c r="AW121" s="471"/>
      <c r="AX121" s="471"/>
      <c r="AY121" s="471"/>
      <c r="AZ121" s="471"/>
      <c r="BA121" s="471"/>
      <c r="BB121" s="471"/>
      <c r="BC121" s="471"/>
      <c r="BD121" s="471"/>
      <c r="BE121" s="471"/>
      <c r="BF121" s="471"/>
      <c r="BG121" s="471"/>
      <c r="BH121" s="471"/>
      <c r="BI121" s="471"/>
      <c r="BJ121" s="471"/>
      <c r="BK121" s="471"/>
      <c r="BL121" s="471"/>
      <c r="BM121" s="471"/>
      <c r="BN121" s="471"/>
      <c r="BO121" s="471"/>
      <c r="BP121" s="471"/>
      <c r="BQ121" s="471"/>
      <c r="BR121" s="471"/>
      <c r="BS121" s="471"/>
      <c r="BT121" s="471"/>
      <c r="BU121" s="471"/>
      <c r="BV121" s="471"/>
      <c r="BW121" s="471"/>
      <c r="BX121" s="471"/>
      <c r="BY121" s="471"/>
      <c r="BZ121" s="471"/>
      <c r="CA121" s="471"/>
      <c r="CB121" s="471"/>
      <c r="CC121" s="471"/>
      <c r="CD121" s="471"/>
      <c r="CE121" s="471"/>
      <c r="CF121" s="471"/>
      <c r="CG121" s="471"/>
    </row>
    <row r="122" spans="1:85" s="389" customFormat="1" ht="16.5">
      <c r="A122" s="424">
        <v>88</v>
      </c>
      <c r="B122" s="413" t="s">
        <v>696</v>
      </c>
      <c r="C122" s="413">
        <v>1</v>
      </c>
      <c r="D122" s="416">
        <v>19900</v>
      </c>
      <c r="E122" s="413">
        <v>5</v>
      </c>
      <c r="F122" s="413">
        <v>105</v>
      </c>
      <c r="G122" s="413">
        <v>1</v>
      </c>
      <c r="H122" s="411">
        <v>42370</v>
      </c>
      <c r="I122" s="417">
        <f t="shared" si="37"/>
        <v>1</v>
      </c>
      <c r="J122" s="418">
        <f t="shared" si="38"/>
        <v>12</v>
      </c>
      <c r="K122" s="419">
        <f t="shared" si="39"/>
        <v>2</v>
      </c>
      <c r="L122" s="419">
        <f t="shared" si="40"/>
        <v>12</v>
      </c>
      <c r="M122" s="420">
        <f t="shared" si="41"/>
        <v>2</v>
      </c>
      <c r="N122" s="420">
        <f t="shared" si="42"/>
        <v>2</v>
      </c>
      <c r="O122" s="421">
        <f t="shared" si="43"/>
        <v>3</v>
      </c>
      <c r="P122" s="421">
        <f t="shared" si="44"/>
        <v>3</v>
      </c>
      <c r="Q122" s="422">
        <f t="shared" si="45"/>
        <v>7960</v>
      </c>
      <c r="R122" s="416">
        <f t="shared" si="46"/>
        <v>11940</v>
      </c>
      <c r="S122" s="425">
        <f t="shared" si="47"/>
        <v>3980</v>
      </c>
      <c r="T122" s="425">
        <f t="shared" si="48"/>
        <v>11940</v>
      </c>
      <c r="U122" s="425"/>
      <c r="V122" s="425"/>
      <c r="W122" s="425"/>
      <c r="X122" s="425"/>
      <c r="Y122" s="425"/>
      <c r="Z122" s="425"/>
      <c r="AA122" s="425"/>
      <c r="AB122" s="425"/>
      <c r="AC122" s="425"/>
      <c r="AD122" s="425"/>
      <c r="AE122" s="425"/>
      <c r="AF122" s="425"/>
      <c r="AG122" s="425"/>
      <c r="AH122" s="425"/>
      <c r="AI122" s="471"/>
      <c r="AJ122" s="471"/>
      <c r="AK122" s="471"/>
      <c r="AL122" s="471"/>
      <c r="AM122" s="471"/>
      <c r="AN122" s="471"/>
      <c r="AO122" s="471"/>
      <c r="AP122" s="471"/>
      <c r="AQ122" s="471"/>
      <c r="AR122" s="471"/>
      <c r="AS122" s="471"/>
      <c r="AT122" s="471"/>
      <c r="AU122" s="471"/>
      <c r="AV122" s="471"/>
      <c r="AW122" s="471"/>
      <c r="AX122" s="471"/>
      <c r="AY122" s="471"/>
      <c r="AZ122" s="471"/>
      <c r="BA122" s="471"/>
      <c r="BB122" s="471"/>
      <c r="BC122" s="471"/>
      <c r="BD122" s="471"/>
      <c r="BE122" s="471"/>
      <c r="BF122" s="471"/>
      <c r="BG122" s="471"/>
      <c r="BH122" s="471"/>
      <c r="BI122" s="471"/>
      <c r="BJ122" s="471"/>
      <c r="BK122" s="471"/>
      <c r="BL122" s="471"/>
      <c r="BM122" s="471"/>
      <c r="BN122" s="471"/>
      <c r="BO122" s="471"/>
      <c r="BP122" s="471"/>
      <c r="BQ122" s="471"/>
      <c r="BR122" s="471"/>
      <c r="BS122" s="471"/>
      <c r="BT122" s="471"/>
      <c r="BU122" s="471"/>
      <c r="BV122" s="471"/>
      <c r="BW122" s="471"/>
      <c r="BX122" s="471"/>
      <c r="BY122" s="471"/>
      <c r="BZ122" s="471"/>
      <c r="CA122" s="471"/>
      <c r="CB122" s="471"/>
      <c r="CC122" s="471"/>
      <c r="CD122" s="471"/>
      <c r="CE122" s="471"/>
      <c r="CF122" s="471"/>
      <c r="CG122" s="471"/>
    </row>
    <row r="123" spans="1:85" s="389" customFormat="1" ht="16.5">
      <c r="A123" s="424">
        <v>89</v>
      </c>
      <c r="B123" s="413" t="s">
        <v>696</v>
      </c>
      <c r="C123" s="413">
        <v>1</v>
      </c>
      <c r="D123" s="416">
        <v>19900</v>
      </c>
      <c r="E123" s="413">
        <v>5</v>
      </c>
      <c r="F123" s="413">
        <v>105</v>
      </c>
      <c r="G123" s="413">
        <v>1</v>
      </c>
      <c r="H123" s="411">
        <v>42370</v>
      </c>
      <c r="I123" s="417">
        <f t="shared" si="37"/>
        <v>1</v>
      </c>
      <c r="J123" s="418">
        <f t="shared" si="38"/>
        <v>12</v>
      </c>
      <c r="K123" s="419">
        <f t="shared" si="39"/>
        <v>2</v>
      </c>
      <c r="L123" s="419">
        <f t="shared" si="40"/>
        <v>12</v>
      </c>
      <c r="M123" s="420">
        <f t="shared" si="41"/>
        <v>2</v>
      </c>
      <c r="N123" s="420">
        <f t="shared" si="42"/>
        <v>2</v>
      </c>
      <c r="O123" s="421">
        <f t="shared" si="43"/>
        <v>3</v>
      </c>
      <c r="P123" s="421">
        <f t="shared" si="44"/>
        <v>3</v>
      </c>
      <c r="Q123" s="422">
        <f t="shared" si="45"/>
        <v>7960</v>
      </c>
      <c r="R123" s="416">
        <f t="shared" si="46"/>
        <v>11940</v>
      </c>
      <c r="S123" s="425">
        <f t="shared" si="47"/>
        <v>3980</v>
      </c>
      <c r="T123" s="425">
        <f t="shared" si="48"/>
        <v>11940</v>
      </c>
      <c r="U123" s="425"/>
      <c r="V123" s="425"/>
      <c r="W123" s="425"/>
      <c r="X123" s="425"/>
      <c r="Y123" s="425"/>
      <c r="Z123" s="425"/>
      <c r="AA123" s="425"/>
      <c r="AB123" s="425"/>
      <c r="AC123" s="425"/>
      <c r="AD123" s="425"/>
      <c r="AE123" s="425"/>
      <c r="AF123" s="425"/>
      <c r="AG123" s="425"/>
      <c r="AH123" s="425"/>
      <c r="AI123" s="471"/>
      <c r="AJ123" s="471"/>
      <c r="AK123" s="471"/>
      <c r="AL123" s="471"/>
      <c r="AM123" s="471"/>
      <c r="AN123" s="471"/>
      <c r="AO123" s="471"/>
      <c r="AP123" s="471"/>
      <c r="AQ123" s="471"/>
      <c r="AR123" s="471"/>
      <c r="AS123" s="471"/>
      <c r="AT123" s="471"/>
      <c r="AU123" s="471"/>
      <c r="AV123" s="471"/>
      <c r="AW123" s="471"/>
      <c r="AX123" s="471"/>
      <c r="AY123" s="471"/>
      <c r="AZ123" s="471"/>
      <c r="BA123" s="471"/>
      <c r="BB123" s="471"/>
      <c r="BC123" s="471"/>
      <c r="BD123" s="471"/>
      <c r="BE123" s="471"/>
      <c r="BF123" s="471"/>
      <c r="BG123" s="471"/>
      <c r="BH123" s="471"/>
      <c r="BI123" s="471"/>
      <c r="BJ123" s="471"/>
      <c r="BK123" s="471"/>
      <c r="BL123" s="471"/>
      <c r="BM123" s="471"/>
      <c r="BN123" s="471"/>
      <c r="BO123" s="471"/>
      <c r="BP123" s="471"/>
      <c r="BQ123" s="471"/>
      <c r="BR123" s="471"/>
      <c r="BS123" s="471"/>
      <c r="BT123" s="471"/>
      <c r="BU123" s="471"/>
      <c r="BV123" s="471"/>
      <c r="BW123" s="471"/>
      <c r="BX123" s="471"/>
      <c r="BY123" s="471"/>
      <c r="BZ123" s="471"/>
      <c r="CA123" s="471"/>
      <c r="CB123" s="471"/>
      <c r="CC123" s="471"/>
      <c r="CD123" s="471"/>
      <c r="CE123" s="471"/>
      <c r="CF123" s="471"/>
      <c r="CG123" s="471"/>
    </row>
    <row r="124" spans="1:85" s="389" customFormat="1" ht="16.5">
      <c r="A124" s="424">
        <v>90</v>
      </c>
      <c r="B124" s="413" t="s">
        <v>697</v>
      </c>
      <c r="C124" s="413">
        <v>1</v>
      </c>
      <c r="D124" s="416">
        <v>199920</v>
      </c>
      <c r="E124" s="413">
        <v>5</v>
      </c>
      <c r="F124" s="413">
        <v>105</v>
      </c>
      <c r="G124" s="413">
        <v>11</v>
      </c>
      <c r="H124" s="411">
        <v>42675</v>
      </c>
      <c r="I124" s="417">
        <f t="shared" si="37"/>
        <v>1</v>
      </c>
      <c r="J124" s="418">
        <f t="shared" si="38"/>
        <v>2</v>
      </c>
      <c r="K124" s="419">
        <f t="shared" si="39"/>
        <v>2</v>
      </c>
      <c r="L124" s="419">
        <f t="shared" si="40"/>
        <v>2</v>
      </c>
      <c r="M124" s="420">
        <f t="shared" si="41"/>
        <v>1.1666666666666667</v>
      </c>
      <c r="N124" s="420">
        <f t="shared" si="42"/>
        <v>1.1666666666666667</v>
      </c>
      <c r="O124" s="421">
        <f t="shared" si="43"/>
        <v>2.1666666666666665</v>
      </c>
      <c r="P124" s="421">
        <f t="shared" si="44"/>
        <v>2.1666666666666665</v>
      </c>
      <c r="Q124" s="422">
        <f t="shared" si="45"/>
        <v>46648</v>
      </c>
      <c r="R124" s="416">
        <f t="shared" si="46"/>
        <v>86632</v>
      </c>
      <c r="S124" s="425">
        <f t="shared" si="47"/>
        <v>39984</v>
      </c>
      <c r="T124" s="425">
        <f t="shared" si="48"/>
        <v>153272</v>
      </c>
      <c r="U124" s="425"/>
      <c r="V124" s="425"/>
      <c r="W124" s="425"/>
      <c r="X124" s="425"/>
      <c r="Y124" s="425"/>
      <c r="Z124" s="425"/>
      <c r="AA124" s="425"/>
      <c r="AB124" s="425"/>
      <c r="AC124" s="425"/>
      <c r="AD124" s="425"/>
      <c r="AE124" s="425"/>
      <c r="AF124" s="425"/>
      <c r="AG124" s="425"/>
      <c r="AH124" s="425"/>
      <c r="AI124" s="471"/>
      <c r="AJ124" s="471"/>
      <c r="AK124" s="471"/>
      <c r="AL124" s="471"/>
      <c r="AM124" s="471"/>
      <c r="AN124" s="471"/>
      <c r="AO124" s="471"/>
      <c r="AP124" s="471"/>
      <c r="AQ124" s="471"/>
      <c r="AR124" s="471"/>
      <c r="AS124" s="471"/>
      <c r="AT124" s="471"/>
      <c r="AU124" s="471"/>
      <c r="AV124" s="471"/>
      <c r="AW124" s="471"/>
      <c r="AX124" s="471"/>
      <c r="AY124" s="471"/>
      <c r="AZ124" s="471"/>
      <c r="BA124" s="471"/>
      <c r="BB124" s="471"/>
      <c r="BC124" s="471"/>
      <c r="BD124" s="471"/>
      <c r="BE124" s="471"/>
      <c r="BF124" s="471"/>
      <c r="BG124" s="471"/>
      <c r="BH124" s="471"/>
      <c r="BI124" s="471"/>
      <c r="BJ124" s="471"/>
      <c r="BK124" s="471"/>
      <c r="BL124" s="471"/>
      <c r="BM124" s="471"/>
      <c r="BN124" s="471"/>
      <c r="BO124" s="471"/>
      <c r="BP124" s="471"/>
      <c r="BQ124" s="471"/>
      <c r="BR124" s="471"/>
      <c r="BS124" s="471"/>
      <c r="BT124" s="471"/>
      <c r="BU124" s="471"/>
      <c r="BV124" s="471"/>
      <c r="BW124" s="471"/>
      <c r="BX124" s="471"/>
      <c r="BY124" s="471"/>
      <c r="BZ124" s="471"/>
      <c r="CA124" s="471"/>
      <c r="CB124" s="471"/>
      <c r="CC124" s="471"/>
      <c r="CD124" s="471"/>
      <c r="CE124" s="471"/>
      <c r="CF124" s="471"/>
      <c r="CG124" s="471"/>
    </row>
    <row r="125" spans="1:85" s="389" customFormat="1" ht="16.5">
      <c r="A125" s="424">
        <v>91</v>
      </c>
      <c r="B125" s="413" t="s">
        <v>698</v>
      </c>
      <c r="C125" s="413">
        <v>1</v>
      </c>
      <c r="D125" s="416">
        <v>78000</v>
      </c>
      <c r="E125" s="413">
        <v>5</v>
      </c>
      <c r="F125" s="413">
        <v>105</v>
      </c>
      <c r="G125" s="413">
        <v>11</v>
      </c>
      <c r="H125" s="411">
        <v>42675</v>
      </c>
      <c r="I125" s="417">
        <f t="shared" si="37"/>
        <v>1</v>
      </c>
      <c r="J125" s="418">
        <f t="shared" si="38"/>
        <v>2</v>
      </c>
      <c r="K125" s="419">
        <f t="shared" si="39"/>
        <v>2</v>
      </c>
      <c r="L125" s="419">
        <f t="shared" si="40"/>
        <v>2</v>
      </c>
      <c r="M125" s="420">
        <f t="shared" si="41"/>
        <v>1.1666666666666667</v>
      </c>
      <c r="N125" s="420">
        <f t="shared" si="42"/>
        <v>1.1666666666666667</v>
      </c>
      <c r="O125" s="421">
        <f t="shared" si="43"/>
        <v>2.1666666666666665</v>
      </c>
      <c r="P125" s="421">
        <f t="shared" si="44"/>
        <v>2.1666666666666665</v>
      </c>
      <c r="Q125" s="422">
        <f t="shared" si="45"/>
        <v>18200</v>
      </c>
      <c r="R125" s="416">
        <f t="shared" si="46"/>
        <v>33800</v>
      </c>
      <c r="S125" s="425">
        <f t="shared" si="47"/>
        <v>15600</v>
      </c>
      <c r="T125" s="425">
        <f t="shared" si="48"/>
        <v>59800</v>
      </c>
      <c r="U125" s="425"/>
      <c r="V125" s="425"/>
      <c r="W125" s="425"/>
      <c r="X125" s="425"/>
      <c r="Y125" s="425"/>
      <c r="Z125" s="425"/>
      <c r="AA125" s="425"/>
      <c r="AB125" s="425"/>
      <c r="AC125" s="425"/>
      <c r="AD125" s="425"/>
      <c r="AE125" s="425"/>
      <c r="AF125" s="425"/>
      <c r="AG125" s="425"/>
      <c r="AH125" s="425"/>
      <c r="AI125" s="471"/>
      <c r="AJ125" s="471"/>
      <c r="AK125" s="471"/>
      <c r="AL125" s="471"/>
      <c r="AM125" s="471"/>
      <c r="AN125" s="471"/>
      <c r="AO125" s="471"/>
      <c r="AP125" s="471"/>
      <c r="AQ125" s="471"/>
      <c r="AR125" s="471"/>
      <c r="AS125" s="471"/>
      <c r="AT125" s="471"/>
      <c r="AU125" s="471"/>
      <c r="AV125" s="471"/>
      <c r="AW125" s="471"/>
      <c r="AX125" s="471"/>
      <c r="AY125" s="471"/>
      <c r="AZ125" s="471"/>
      <c r="BA125" s="471"/>
      <c r="BB125" s="471"/>
      <c r="BC125" s="471"/>
      <c r="BD125" s="471"/>
      <c r="BE125" s="471"/>
      <c r="BF125" s="471"/>
      <c r="BG125" s="471"/>
      <c r="BH125" s="471"/>
      <c r="BI125" s="471"/>
      <c r="BJ125" s="471"/>
      <c r="BK125" s="471"/>
      <c r="BL125" s="471"/>
      <c r="BM125" s="471"/>
      <c r="BN125" s="471"/>
      <c r="BO125" s="471"/>
      <c r="BP125" s="471"/>
      <c r="BQ125" s="471"/>
      <c r="BR125" s="471"/>
      <c r="BS125" s="471"/>
      <c r="BT125" s="471"/>
      <c r="BU125" s="471"/>
      <c r="BV125" s="471"/>
      <c r="BW125" s="471"/>
      <c r="BX125" s="471"/>
      <c r="BY125" s="471"/>
      <c r="BZ125" s="471"/>
      <c r="CA125" s="471"/>
      <c r="CB125" s="471"/>
      <c r="CC125" s="471"/>
      <c r="CD125" s="471"/>
      <c r="CE125" s="471"/>
      <c r="CF125" s="471"/>
      <c r="CG125" s="471"/>
    </row>
    <row r="126" spans="1:85" s="389" customFormat="1" ht="15" customHeight="1">
      <c r="A126" s="424">
        <v>92</v>
      </c>
      <c r="B126" s="413" t="s">
        <v>699</v>
      </c>
      <c r="C126" s="413">
        <v>1</v>
      </c>
      <c r="D126" s="416">
        <v>29400</v>
      </c>
      <c r="E126" s="413">
        <v>5</v>
      </c>
      <c r="F126" s="413">
        <v>105</v>
      </c>
      <c r="G126" s="413">
        <v>1</v>
      </c>
      <c r="H126" s="411">
        <v>42370</v>
      </c>
      <c r="I126" s="417">
        <f t="shared" si="37"/>
        <v>1</v>
      </c>
      <c r="J126" s="418">
        <f t="shared" si="38"/>
        <v>12</v>
      </c>
      <c r="K126" s="419">
        <f t="shared" si="39"/>
        <v>2</v>
      </c>
      <c r="L126" s="419">
        <f t="shared" si="40"/>
        <v>12</v>
      </c>
      <c r="M126" s="420">
        <f t="shared" si="41"/>
        <v>2</v>
      </c>
      <c r="N126" s="420">
        <f t="shared" si="42"/>
        <v>2</v>
      </c>
      <c r="O126" s="421">
        <f t="shared" si="43"/>
        <v>3</v>
      </c>
      <c r="P126" s="421">
        <f t="shared" si="44"/>
        <v>3</v>
      </c>
      <c r="Q126" s="422">
        <f t="shared" si="45"/>
        <v>11760</v>
      </c>
      <c r="R126" s="416">
        <f t="shared" si="46"/>
        <v>17640</v>
      </c>
      <c r="S126" s="425">
        <f t="shared" si="47"/>
        <v>5880</v>
      </c>
      <c r="T126" s="425">
        <f t="shared" si="48"/>
        <v>17640</v>
      </c>
      <c r="U126" s="425"/>
      <c r="V126" s="425"/>
      <c r="W126" s="425"/>
      <c r="X126" s="425"/>
      <c r="Y126" s="425"/>
      <c r="Z126" s="425"/>
      <c r="AA126" s="425"/>
      <c r="AB126" s="425"/>
      <c r="AC126" s="425"/>
      <c r="AD126" s="425"/>
      <c r="AE126" s="425"/>
      <c r="AF126" s="425"/>
      <c r="AG126" s="425"/>
      <c r="AH126" s="425"/>
      <c r="AI126" s="471"/>
      <c r="AJ126" s="471"/>
      <c r="AK126" s="471"/>
      <c r="AL126" s="471"/>
      <c r="AM126" s="471"/>
      <c r="AN126" s="471"/>
      <c r="AO126" s="471"/>
      <c r="AP126" s="471"/>
      <c r="AQ126" s="471"/>
      <c r="AR126" s="471"/>
      <c r="AS126" s="471"/>
      <c r="AT126" s="471"/>
      <c r="AU126" s="471"/>
      <c r="AV126" s="471"/>
      <c r="AW126" s="471"/>
      <c r="AX126" s="471"/>
      <c r="AY126" s="471"/>
      <c r="AZ126" s="471"/>
      <c r="BA126" s="471"/>
      <c r="BB126" s="471"/>
      <c r="BC126" s="471"/>
      <c r="BD126" s="471"/>
      <c r="BE126" s="471"/>
      <c r="BF126" s="471"/>
      <c r="BG126" s="471"/>
      <c r="BH126" s="471"/>
      <c r="BI126" s="471"/>
      <c r="BJ126" s="471"/>
      <c r="BK126" s="471"/>
      <c r="BL126" s="471"/>
      <c r="BM126" s="471"/>
      <c r="BN126" s="471"/>
      <c r="BO126" s="471"/>
      <c r="BP126" s="471"/>
      <c r="BQ126" s="471"/>
      <c r="BR126" s="471"/>
      <c r="BS126" s="471"/>
      <c r="BT126" s="471"/>
      <c r="BU126" s="471"/>
      <c r="BV126" s="471"/>
      <c r="BW126" s="471"/>
      <c r="BX126" s="471"/>
      <c r="BY126" s="471"/>
      <c r="BZ126" s="471"/>
      <c r="CA126" s="471"/>
      <c r="CB126" s="471"/>
      <c r="CC126" s="471"/>
      <c r="CD126" s="471"/>
      <c r="CE126" s="471"/>
      <c r="CF126" s="471"/>
      <c r="CG126" s="471"/>
    </row>
    <row r="127" spans="1:85" s="389" customFormat="1" ht="16.5">
      <c r="A127" s="427">
        <v>93</v>
      </c>
      <c r="B127" s="428" t="s">
        <v>724</v>
      </c>
      <c r="C127" s="428">
        <v>1</v>
      </c>
      <c r="D127" s="429">
        <v>125118</v>
      </c>
      <c r="E127" s="428">
        <v>8</v>
      </c>
      <c r="F127" s="428">
        <v>106</v>
      </c>
      <c r="G127" s="428">
        <v>6</v>
      </c>
      <c r="H127" s="430" t="s">
        <v>725</v>
      </c>
      <c r="I127" s="417">
        <f t="shared" si="37"/>
        <v>0</v>
      </c>
      <c r="J127" s="418">
        <f t="shared" si="38"/>
        <v>7</v>
      </c>
      <c r="K127" s="419">
        <f t="shared" si="39"/>
        <v>1</v>
      </c>
      <c r="L127" s="419">
        <f t="shared" si="40"/>
        <v>7</v>
      </c>
      <c r="M127" s="420">
        <f t="shared" si="41"/>
        <v>0.5833333333333334</v>
      </c>
      <c r="N127" s="420">
        <f t="shared" si="42"/>
        <v>0.5833333333333334</v>
      </c>
      <c r="O127" s="421">
        <f t="shared" si="43"/>
        <v>1.5833333333333335</v>
      </c>
      <c r="P127" s="421">
        <f t="shared" si="44"/>
        <v>1.5833333333333335</v>
      </c>
      <c r="Q127" s="422">
        <f t="shared" si="45"/>
        <v>9123.1875</v>
      </c>
      <c r="R127" s="416">
        <f t="shared" si="46"/>
        <v>24762.937500000004</v>
      </c>
      <c r="S127" s="425">
        <f t="shared" si="47"/>
        <v>15639.750000000004</v>
      </c>
      <c r="T127" s="425">
        <f t="shared" si="48"/>
        <v>115994.8125</v>
      </c>
      <c r="U127" s="425"/>
      <c r="V127" s="425"/>
      <c r="W127" s="425"/>
      <c r="X127" s="425"/>
      <c r="Y127" s="425"/>
      <c r="Z127" s="425"/>
      <c r="AA127" s="425"/>
      <c r="AB127" s="425"/>
      <c r="AC127" s="425"/>
      <c r="AD127" s="425"/>
      <c r="AE127" s="425"/>
      <c r="AF127" s="425"/>
      <c r="AG127" s="425"/>
      <c r="AH127" s="425"/>
      <c r="AI127" s="471"/>
      <c r="AJ127" s="471"/>
      <c r="AK127" s="471"/>
      <c r="AL127" s="471"/>
      <c r="AM127" s="471"/>
      <c r="AN127" s="471"/>
      <c r="AO127" s="471"/>
      <c r="AP127" s="471"/>
      <c r="AQ127" s="471"/>
      <c r="AR127" s="471"/>
      <c r="AS127" s="471"/>
      <c r="AT127" s="471"/>
      <c r="AU127" s="471"/>
      <c r="AV127" s="471"/>
      <c r="AW127" s="471"/>
      <c r="AX127" s="471"/>
      <c r="AY127" s="471"/>
      <c r="AZ127" s="471"/>
      <c r="BA127" s="471"/>
      <c r="BB127" s="471"/>
      <c r="BC127" s="471"/>
      <c r="BD127" s="471"/>
      <c r="BE127" s="471"/>
      <c r="BF127" s="471"/>
      <c r="BG127" s="471"/>
      <c r="BH127" s="471"/>
      <c r="BI127" s="471"/>
      <c r="BJ127" s="471"/>
      <c r="BK127" s="471"/>
      <c r="BL127" s="471"/>
      <c r="BM127" s="471"/>
      <c r="BN127" s="471"/>
      <c r="BO127" s="471"/>
      <c r="BP127" s="471"/>
      <c r="BQ127" s="471"/>
      <c r="BR127" s="471"/>
      <c r="BS127" s="471"/>
      <c r="BT127" s="471"/>
      <c r="BU127" s="471"/>
      <c r="BV127" s="471"/>
      <c r="BW127" s="471"/>
      <c r="BX127" s="471"/>
      <c r="BY127" s="471"/>
      <c r="BZ127" s="471"/>
      <c r="CA127" s="471"/>
      <c r="CB127" s="471"/>
      <c r="CC127" s="471"/>
      <c r="CD127" s="471"/>
      <c r="CE127" s="471"/>
      <c r="CF127" s="471"/>
      <c r="CG127" s="471"/>
    </row>
    <row r="128" spans="1:85" s="389" customFormat="1" ht="16.5">
      <c r="A128" s="215">
        <v>94</v>
      </c>
      <c r="B128" s="472" t="s">
        <v>809</v>
      </c>
      <c r="C128" s="472">
        <v>2</v>
      </c>
      <c r="D128" s="473">
        <v>21000</v>
      </c>
      <c r="E128" s="472">
        <v>3</v>
      </c>
      <c r="F128" s="472">
        <v>107</v>
      </c>
      <c r="G128" s="472">
        <v>7</v>
      </c>
      <c r="H128" s="474" t="s">
        <v>812</v>
      </c>
      <c r="I128" s="475">
        <f t="shared" si="37"/>
        <v>-1</v>
      </c>
      <c r="J128" s="476">
        <f t="shared" si="38"/>
        <v>6</v>
      </c>
      <c r="K128" s="477">
        <f t="shared" si="39"/>
        <v>0</v>
      </c>
      <c r="L128" s="477">
        <f t="shared" si="40"/>
        <v>6</v>
      </c>
      <c r="M128" s="478">
        <f t="shared" si="41"/>
        <v>-0.5</v>
      </c>
      <c r="N128" s="478">
        <f t="shared" si="42"/>
        <v>-0.5</v>
      </c>
      <c r="O128" s="479">
        <f t="shared" si="43"/>
        <v>0.5</v>
      </c>
      <c r="P128" s="479">
        <f t="shared" si="44"/>
        <v>0.5</v>
      </c>
      <c r="Q128" s="480">
        <f t="shared" si="45"/>
        <v>-3500</v>
      </c>
      <c r="R128" s="481">
        <f t="shared" si="46"/>
        <v>3500</v>
      </c>
      <c r="S128" s="482">
        <f t="shared" si="47"/>
        <v>7000</v>
      </c>
      <c r="T128" s="482">
        <f t="shared" si="48"/>
        <v>24500</v>
      </c>
      <c r="U128" s="448"/>
      <c r="V128" s="449"/>
      <c r="W128" s="449"/>
      <c r="X128" s="449"/>
      <c r="Y128" s="449"/>
      <c r="Z128" s="449"/>
      <c r="AA128" s="449"/>
      <c r="AB128" s="449"/>
      <c r="AC128" s="449"/>
      <c r="AD128" s="449"/>
      <c r="AE128" s="449"/>
      <c r="AF128" s="449"/>
      <c r="AG128" s="449"/>
      <c r="AH128" s="449"/>
      <c r="AI128" s="471"/>
      <c r="AJ128" s="471"/>
      <c r="AK128" s="471"/>
      <c r="AL128" s="471"/>
      <c r="AM128" s="471"/>
      <c r="AN128" s="471"/>
      <c r="AO128" s="471"/>
      <c r="AP128" s="471"/>
      <c r="AQ128" s="471"/>
      <c r="AR128" s="471"/>
      <c r="AS128" s="471"/>
      <c r="AT128" s="471"/>
      <c r="AU128" s="471"/>
      <c r="AV128" s="471"/>
      <c r="AW128" s="471"/>
      <c r="AX128" s="471"/>
      <c r="AY128" s="471"/>
      <c r="AZ128" s="471"/>
      <c r="BA128" s="471"/>
      <c r="BB128" s="471"/>
      <c r="BC128" s="471"/>
      <c r="BD128" s="471"/>
      <c r="BE128" s="471"/>
      <c r="BF128" s="471"/>
      <c r="BG128" s="471"/>
      <c r="BH128" s="471"/>
      <c r="BI128" s="471"/>
      <c r="BJ128" s="471"/>
      <c r="BK128" s="471"/>
      <c r="BL128" s="471"/>
      <c r="BM128" s="471"/>
      <c r="BN128" s="471"/>
      <c r="BO128" s="471"/>
      <c r="BP128" s="471"/>
      <c r="BQ128" s="471"/>
      <c r="BR128" s="471"/>
      <c r="BS128" s="471"/>
      <c r="BT128" s="471"/>
      <c r="BU128" s="471"/>
      <c r="BV128" s="471"/>
      <c r="BW128" s="471"/>
      <c r="BX128" s="471"/>
      <c r="BY128" s="471"/>
      <c r="BZ128" s="471"/>
      <c r="CA128" s="471"/>
      <c r="CB128" s="471"/>
      <c r="CC128" s="471"/>
      <c r="CD128" s="471"/>
      <c r="CE128" s="471"/>
      <c r="CF128" s="471"/>
      <c r="CG128" s="471"/>
    </row>
    <row r="129" spans="1:85" s="389" customFormat="1" ht="16.5">
      <c r="A129" s="438"/>
      <c r="B129" s="439"/>
      <c r="C129" s="439"/>
      <c r="D129" s="440"/>
      <c r="E129" s="439"/>
      <c r="F129" s="439"/>
      <c r="G129" s="439"/>
      <c r="H129" s="441"/>
      <c r="I129" s="442"/>
      <c r="J129" s="443"/>
      <c r="K129" s="444"/>
      <c r="L129" s="444"/>
      <c r="M129" s="445"/>
      <c r="N129" s="445"/>
      <c r="O129" s="446"/>
      <c r="P129" s="446"/>
      <c r="Q129" s="437"/>
      <c r="R129" s="440"/>
      <c r="S129" s="447"/>
      <c r="T129" s="447"/>
      <c r="U129" s="448"/>
      <c r="V129" s="449"/>
      <c r="W129" s="449"/>
      <c r="X129" s="449"/>
      <c r="Y129" s="449"/>
      <c r="Z129" s="449"/>
      <c r="AA129" s="449"/>
      <c r="AB129" s="449"/>
      <c r="AC129" s="449"/>
      <c r="AD129" s="449"/>
      <c r="AE129" s="449"/>
      <c r="AF129" s="449"/>
      <c r="AG129" s="449"/>
      <c r="AH129" s="449"/>
      <c r="AI129" s="471"/>
      <c r="AJ129" s="471"/>
      <c r="AK129" s="471"/>
      <c r="AL129" s="471"/>
      <c r="AM129" s="471"/>
      <c r="AN129" s="471"/>
      <c r="AO129" s="471"/>
      <c r="AP129" s="471"/>
      <c r="AQ129" s="471"/>
      <c r="AR129" s="471"/>
      <c r="AS129" s="471"/>
      <c r="AT129" s="471"/>
      <c r="AU129" s="471"/>
      <c r="AV129" s="471"/>
      <c r="AW129" s="471"/>
      <c r="AX129" s="471"/>
      <c r="AY129" s="471"/>
      <c r="AZ129" s="471"/>
      <c r="BA129" s="471"/>
      <c r="BB129" s="471"/>
      <c r="BC129" s="471"/>
      <c r="BD129" s="471"/>
      <c r="BE129" s="471"/>
      <c r="BF129" s="471"/>
      <c r="BG129" s="471"/>
      <c r="BH129" s="471"/>
      <c r="BI129" s="471"/>
      <c r="BJ129" s="471"/>
      <c r="BK129" s="471"/>
      <c r="BL129" s="471"/>
      <c r="BM129" s="471"/>
      <c r="BN129" s="471"/>
      <c r="BO129" s="471"/>
      <c r="BP129" s="471"/>
      <c r="BQ129" s="471"/>
      <c r="BR129" s="471"/>
      <c r="BS129" s="471"/>
      <c r="BT129" s="471"/>
      <c r="BU129" s="471"/>
      <c r="BV129" s="471"/>
      <c r="BW129" s="471"/>
      <c r="BX129" s="471"/>
      <c r="BY129" s="471"/>
      <c r="BZ129" s="471"/>
      <c r="CA129" s="471"/>
      <c r="CB129" s="471"/>
      <c r="CC129" s="471"/>
      <c r="CD129" s="471"/>
      <c r="CE129" s="471"/>
      <c r="CF129" s="471"/>
      <c r="CG129" s="471"/>
    </row>
    <row r="130" spans="1:85" s="389" customFormat="1" ht="16.5">
      <c r="A130" s="438"/>
      <c r="B130" s="439"/>
      <c r="C130" s="439"/>
      <c r="D130" s="440"/>
      <c r="E130" s="439"/>
      <c r="F130" s="439"/>
      <c r="G130" s="439"/>
      <c r="H130" s="441"/>
      <c r="I130" s="442"/>
      <c r="J130" s="443"/>
      <c r="K130" s="444"/>
      <c r="L130" s="444"/>
      <c r="M130" s="445"/>
      <c r="N130" s="445"/>
      <c r="O130" s="446"/>
      <c r="P130" s="446"/>
      <c r="Q130" s="437"/>
      <c r="R130" s="440"/>
      <c r="S130" s="447"/>
      <c r="T130" s="447"/>
      <c r="U130" s="448"/>
      <c r="V130" s="449"/>
      <c r="W130" s="449"/>
      <c r="X130" s="449"/>
      <c r="Y130" s="449"/>
      <c r="Z130" s="449"/>
      <c r="AA130" s="449"/>
      <c r="AB130" s="449"/>
      <c r="AC130" s="449"/>
      <c r="AD130" s="449"/>
      <c r="AE130" s="449"/>
      <c r="AF130" s="449"/>
      <c r="AG130" s="449"/>
      <c r="AH130" s="449"/>
      <c r="AI130" s="471"/>
      <c r="AJ130" s="471"/>
      <c r="AK130" s="471"/>
      <c r="AL130" s="471"/>
      <c r="AM130" s="471"/>
      <c r="AN130" s="471"/>
      <c r="AO130" s="471"/>
      <c r="AP130" s="471"/>
      <c r="AQ130" s="471"/>
      <c r="AR130" s="471"/>
      <c r="AS130" s="471"/>
      <c r="AT130" s="471"/>
      <c r="AU130" s="471"/>
      <c r="AV130" s="471"/>
      <c r="AW130" s="471"/>
      <c r="AX130" s="471"/>
      <c r="AY130" s="471"/>
      <c r="AZ130" s="471"/>
      <c r="BA130" s="471"/>
      <c r="BB130" s="471"/>
      <c r="BC130" s="471"/>
      <c r="BD130" s="471"/>
      <c r="BE130" s="471"/>
      <c r="BF130" s="471"/>
      <c r="BG130" s="471"/>
      <c r="BH130" s="471"/>
      <c r="BI130" s="471"/>
      <c r="BJ130" s="471"/>
      <c r="BK130" s="471"/>
      <c r="BL130" s="471"/>
      <c r="BM130" s="471"/>
      <c r="BN130" s="471"/>
      <c r="BO130" s="471"/>
      <c r="BP130" s="471"/>
      <c r="BQ130" s="471"/>
      <c r="BR130" s="471"/>
      <c r="BS130" s="471"/>
      <c r="BT130" s="471"/>
      <c r="BU130" s="471"/>
      <c r="BV130" s="471"/>
      <c r="BW130" s="471"/>
      <c r="BX130" s="471"/>
      <c r="BY130" s="471"/>
      <c r="BZ130" s="471"/>
      <c r="CA130" s="471"/>
      <c r="CB130" s="471"/>
      <c r="CC130" s="471"/>
      <c r="CD130" s="471"/>
      <c r="CE130" s="471"/>
      <c r="CF130" s="471"/>
      <c r="CG130" s="471"/>
    </row>
    <row r="131" spans="1:85" s="389" customFormat="1" ht="16.5">
      <c r="A131" s="438"/>
      <c r="B131" s="439"/>
      <c r="C131" s="439"/>
      <c r="D131" s="440"/>
      <c r="E131" s="439"/>
      <c r="F131" s="439"/>
      <c r="G131" s="439"/>
      <c r="H131" s="441"/>
      <c r="I131" s="442"/>
      <c r="J131" s="443"/>
      <c r="K131" s="444"/>
      <c r="L131" s="444"/>
      <c r="M131" s="445"/>
      <c r="N131" s="445"/>
      <c r="O131" s="446"/>
      <c r="P131" s="446"/>
      <c r="Q131" s="437"/>
      <c r="R131" s="440"/>
      <c r="S131" s="447"/>
      <c r="T131" s="447"/>
      <c r="U131" s="448"/>
      <c r="V131" s="449"/>
      <c r="W131" s="449"/>
      <c r="X131" s="449"/>
      <c r="Y131" s="449"/>
      <c r="Z131" s="449"/>
      <c r="AA131" s="449"/>
      <c r="AB131" s="449"/>
      <c r="AC131" s="449"/>
      <c r="AD131" s="449"/>
      <c r="AE131" s="449"/>
      <c r="AF131" s="449"/>
      <c r="AG131" s="449"/>
      <c r="AH131" s="449"/>
      <c r="AI131" s="471"/>
      <c r="AJ131" s="471"/>
      <c r="AK131" s="471"/>
      <c r="AL131" s="471"/>
      <c r="AM131" s="471"/>
      <c r="AN131" s="471"/>
      <c r="AO131" s="471"/>
      <c r="AP131" s="471"/>
      <c r="AQ131" s="471"/>
      <c r="AR131" s="471"/>
      <c r="AS131" s="471"/>
      <c r="AT131" s="471"/>
      <c r="AU131" s="471"/>
      <c r="AV131" s="471"/>
      <c r="AW131" s="471"/>
      <c r="AX131" s="471"/>
      <c r="AY131" s="471"/>
      <c r="AZ131" s="471"/>
      <c r="BA131" s="471"/>
      <c r="BB131" s="471"/>
      <c r="BC131" s="471"/>
      <c r="BD131" s="471"/>
      <c r="BE131" s="471"/>
      <c r="BF131" s="471"/>
      <c r="BG131" s="471"/>
      <c r="BH131" s="471"/>
      <c r="BI131" s="471"/>
      <c r="BJ131" s="471"/>
      <c r="BK131" s="471"/>
      <c r="BL131" s="471"/>
      <c r="BM131" s="471"/>
      <c r="BN131" s="471"/>
      <c r="BO131" s="471"/>
      <c r="BP131" s="471"/>
      <c r="BQ131" s="471"/>
      <c r="BR131" s="471"/>
      <c r="BS131" s="471"/>
      <c r="BT131" s="471"/>
      <c r="BU131" s="471"/>
      <c r="BV131" s="471"/>
      <c r="BW131" s="471"/>
      <c r="BX131" s="471"/>
      <c r="BY131" s="471"/>
      <c r="BZ131" s="471"/>
      <c r="CA131" s="471"/>
      <c r="CB131" s="471"/>
      <c r="CC131" s="471"/>
      <c r="CD131" s="471"/>
      <c r="CE131" s="471"/>
      <c r="CF131" s="471"/>
      <c r="CG131" s="471"/>
    </row>
    <row r="132" spans="1:85" s="389" customFormat="1" ht="16.5">
      <c r="A132" s="438"/>
      <c r="B132" s="439"/>
      <c r="C132" s="439"/>
      <c r="D132" s="440"/>
      <c r="E132" s="439"/>
      <c r="F132" s="439"/>
      <c r="G132" s="439"/>
      <c r="H132" s="441"/>
      <c r="I132" s="442"/>
      <c r="J132" s="443"/>
      <c r="K132" s="444"/>
      <c r="L132" s="444"/>
      <c r="M132" s="445"/>
      <c r="N132" s="445"/>
      <c r="O132" s="446"/>
      <c r="P132" s="446"/>
      <c r="Q132" s="437"/>
      <c r="R132" s="440"/>
      <c r="S132" s="447"/>
      <c r="T132" s="447"/>
      <c r="U132" s="448"/>
      <c r="V132" s="449"/>
      <c r="W132" s="449"/>
      <c r="X132" s="449"/>
      <c r="Y132" s="449"/>
      <c r="Z132" s="449"/>
      <c r="AA132" s="449"/>
      <c r="AB132" s="449"/>
      <c r="AC132" s="449"/>
      <c r="AD132" s="449"/>
      <c r="AE132" s="449"/>
      <c r="AF132" s="449"/>
      <c r="AG132" s="449"/>
      <c r="AH132" s="449"/>
      <c r="AI132" s="471"/>
      <c r="AJ132" s="471"/>
      <c r="AK132" s="471"/>
      <c r="AL132" s="471"/>
      <c r="AM132" s="471"/>
      <c r="AN132" s="471"/>
      <c r="AO132" s="471"/>
      <c r="AP132" s="471"/>
      <c r="AQ132" s="471"/>
      <c r="AR132" s="471"/>
      <c r="AS132" s="471"/>
      <c r="AT132" s="471"/>
      <c r="AU132" s="471"/>
      <c r="AV132" s="471"/>
      <c r="AW132" s="471"/>
      <c r="AX132" s="471"/>
      <c r="AY132" s="471"/>
      <c r="AZ132" s="471"/>
      <c r="BA132" s="471"/>
      <c r="BB132" s="471"/>
      <c r="BC132" s="471"/>
      <c r="BD132" s="471"/>
      <c r="BE132" s="471"/>
      <c r="BF132" s="471"/>
      <c r="BG132" s="471"/>
      <c r="BH132" s="471"/>
      <c r="BI132" s="471"/>
      <c r="BJ132" s="471"/>
      <c r="BK132" s="471"/>
      <c r="BL132" s="471"/>
      <c r="BM132" s="471"/>
      <c r="BN132" s="471"/>
      <c r="BO132" s="471"/>
      <c r="BP132" s="471"/>
      <c r="BQ132" s="471"/>
      <c r="BR132" s="471"/>
      <c r="BS132" s="471"/>
      <c r="BT132" s="471"/>
      <c r="BU132" s="471"/>
      <c r="BV132" s="471"/>
      <c r="BW132" s="471"/>
      <c r="BX132" s="471"/>
      <c r="BY132" s="471"/>
      <c r="BZ132" s="471"/>
      <c r="CA132" s="471"/>
      <c r="CB132" s="471"/>
      <c r="CC132" s="471"/>
      <c r="CD132" s="471"/>
      <c r="CE132" s="471"/>
      <c r="CF132" s="471"/>
      <c r="CG132" s="471"/>
    </row>
    <row r="133" spans="1:85" s="389" customFormat="1" ht="16.5">
      <c r="A133" s="438"/>
      <c r="B133" s="439"/>
      <c r="C133" s="439"/>
      <c r="D133" s="440"/>
      <c r="E133" s="439"/>
      <c r="F133" s="439"/>
      <c r="G133" s="439"/>
      <c r="H133" s="441"/>
      <c r="I133" s="442"/>
      <c r="J133" s="443"/>
      <c r="K133" s="444"/>
      <c r="L133" s="444"/>
      <c r="M133" s="445"/>
      <c r="N133" s="445"/>
      <c r="O133" s="446"/>
      <c r="P133" s="446"/>
      <c r="Q133" s="437"/>
      <c r="R133" s="440"/>
      <c r="S133" s="447"/>
      <c r="T133" s="447"/>
      <c r="U133" s="448"/>
      <c r="V133" s="449"/>
      <c r="W133" s="449"/>
      <c r="X133" s="449"/>
      <c r="Y133" s="449"/>
      <c r="Z133" s="449"/>
      <c r="AA133" s="449"/>
      <c r="AB133" s="449"/>
      <c r="AC133" s="449"/>
      <c r="AD133" s="449"/>
      <c r="AE133" s="449"/>
      <c r="AF133" s="449"/>
      <c r="AG133" s="449"/>
      <c r="AH133" s="449"/>
      <c r="AI133" s="471"/>
      <c r="AJ133" s="471"/>
      <c r="AK133" s="471"/>
      <c r="AL133" s="471"/>
      <c r="AM133" s="471"/>
      <c r="AN133" s="471"/>
      <c r="AO133" s="471"/>
      <c r="AP133" s="471"/>
      <c r="AQ133" s="471"/>
      <c r="AR133" s="471"/>
      <c r="AS133" s="471"/>
      <c r="AT133" s="471"/>
      <c r="AU133" s="471"/>
      <c r="AV133" s="471"/>
      <c r="AW133" s="471"/>
      <c r="AX133" s="471"/>
      <c r="AY133" s="471"/>
      <c r="AZ133" s="471"/>
      <c r="BA133" s="471"/>
      <c r="BB133" s="471"/>
      <c r="BC133" s="471"/>
      <c r="BD133" s="471"/>
      <c r="BE133" s="471"/>
      <c r="BF133" s="471"/>
      <c r="BG133" s="471"/>
      <c r="BH133" s="471"/>
      <c r="BI133" s="471"/>
      <c r="BJ133" s="471"/>
      <c r="BK133" s="471"/>
      <c r="BL133" s="471"/>
      <c r="BM133" s="471"/>
      <c r="BN133" s="471"/>
      <c r="BO133" s="471"/>
      <c r="BP133" s="471"/>
      <c r="BQ133" s="471"/>
      <c r="BR133" s="471"/>
      <c r="BS133" s="471"/>
      <c r="BT133" s="471"/>
      <c r="BU133" s="471"/>
      <c r="BV133" s="471"/>
      <c r="BW133" s="471"/>
      <c r="BX133" s="471"/>
      <c r="BY133" s="471"/>
      <c r="BZ133" s="471"/>
      <c r="CA133" s="471"/>
      <c r="CB133" s="471"/>
      <c r="CC133" s="471"/>
      <c r="CD133" s="471"/>
      <c r="CE133" s="471"/>
      <c r="CF133" s="471"/>
      <c r="CG133" s="471"/>
    </row>
    <row r="134" spans="1:85" s="389" customFormat="1" ht="16.5">
      <c r="A134" s="438"/>
      <c r="B134" s="439"/>
      <c r="C134" s="439"/>
      <c r="D134" s="440"/>
      <c r="E134" s="439"/>
      <c r="F134" s="439"/>
      <c r="G134" s="439"/>
      <c r="H134" s="441"/>
      <c r="I134" s="442"/>
      <c r="J134" s="443"/>
      <c r="K134" s="444"/>
      <c r="L134" s="444"/>
      <c r="M134" s="445"/>
      <c r="N134" s="445"/>
      <c r="O134" s="446"/>
      <c r="P134" s="446"/>
      <c r="Q134" s="437"/>
      <c r="R134" s="440"/>
      <c r="S134" s="447"/>
      <c r="T134" s="447"/>
      <c r="U134" s="448"/>
      <c r="V134" s="449"/>
      <c r="W134" s="449"/>
      <c r="X134" s="449"/>
      <c r="Y134" s="449"/>
      <c r="Z134" s="449"/>
      <c r="AA134" s="449"/>
      <c r="AB134" s="449"/>
      <c r="AC134" s="449"/>
      <c r="AD134" s="449"/>
      <c r="AE134" s="449"/>
      <c r="AF134" s="449"/>
      <c r="AG134" s="449"/>
      <c r="AH134" s="449"/>
      <c r="AI134" s="471"/>
      <c r="AJ134" s="471"/>
      <c r="AK134" s="471"/>
      <c r="AL134" s="471"/>
      <c r="AM134" s="471"/>
      <c r="AN134" s="471"/>
      <c r="AO134" s="471"/>
      <c r="AP134" s="471"/>
      <c r="AQ134" s="471"/>
      <c r="AR134" s="471"/>
      <c r="AS134" s="471"/>
      <c r="AT134" s="471"/>
      <c r="AU134" s="471"/>
      <c r="AV134" s="471"/>
      <c r="AW134" s="471"/>
      <c r="AX134" s="471"/>
      <c r="AY134" s="471"/>
      <c r="AZ134" s="471"/>
      <c r="BA134" s="471"/>
      <c r="BB134" s="471"/>
      <c r="BC134" s="471"/>
      <c r="BD134" s="471"/>
      <c r="BE134" s="471"/>
      <c r="BF134" s="471"/>
      <c r="BG134" s="471"/>
      <c r="BH134" s="471"/>
      <c r="BI134" s="471"/>
      <c r="BJ134" s="471"/>
      <c r="BK134" s="471"/>
      <c r="BL134" s="471"/>
      <c r="BM134" s="471"/>
      <c r="BN134" s="471"/>
      <c r="BO134" s="471"/>
      <c r="BP134" s="471"/>
      <c r="BQ134" s="471"/>
      <c r="BR134" s="471"/>
      <c r="BS134" s="471"/>
      <c r="BT134" s="471"/>
      <c r="BU134" s="471"/>
      <c r="BV134" s="471"/>
      <c r="BW134" s="471"/>
      <c r="BX134" s="471"/>
      <c r="BY134" s="471"/>
      <c r="BZ134" s="471"/>
      <c r="CA134" s="471"/>
      <c r="CB134" s="471"/>
      <c r="CC134" s="471"/>
      <c r="CD134" s="471"/>
      <c r="CE134" s="471"/>
      <c r="CF134" s="471"/>
      <c r="CG134" s="471"/>
    </row>
    <row r="135" spans="1:21" s="9" customFormat="1" ht="17.25" thickBot="1">
      <c r="A135" s="928" t="s">
        <v>282</v>
      </c>
      <c r="B135" s="929"/>
      <c r="C135" s="88"/>
      <c r="D135" s="89">
        <f>SUM(D136:D168)</f>
        <v>1440845</v>
      </c>
      <c r="E135" s="88"/>
      <c r="F135" s="88"/>
      <c r="G135" s="88"/>
      <c r="H135" s="90"/>
      <c r="I135" s="91"/>
      <c r="J135" s="91"/>
      <c r="K135" s="91"/>
      <c r="L135" s="91"/>
      <c r="M135" s="92"/>
      <c r="N135" s="92"/>
      <c r="O135" s="93"/>
      <c r="P135" s="93"/>
      <c r="Q135" s="89">
        <f>SUM(Q136:Q168)</f>
        <v>1440845</v>
      </c>
      <c r="R135" s="89">
        <f>SUM(R136:R168)</f>
        <v>1440845</v>
      </c>
      <c r="S135" s="94">
        <f>SUM(S136:S168)</f>
        <v>0</v>
      </c>
      <c r="T135" s="94">
        <f>SUM(T136:T168)</f>
        <v>0</v>
      </c>
      <c r="U135" s="111"/>
    </row>
    <row r="136" spans="1:20" s="9" customFormat="1" ht="16.5">
      <c r="A136" s="56">
        <v>1</v>
      </c>
      <c r="B136" s="56" t="s">
        <v>256</v>
      </c>
      <c r="C136" s="56">
        <v>1</v>
      </c>
      <c r="D136" s="57">
        <v>60000</v>
      </c>
      <c r="E136" s="56">
        <v>5</v>
      </c>
      <c r="F136" s="56">
        <v>94</v>
      </c>
      <c r="G136" s="56">
        <v>5</v>
      </c>
      <c r="H136" s="58">
        <v>38486</v>
      </c>
      <c r="I136" s="59">
        <f aca="true" t="shared" si="49" ref="I136:I168">$I$2-F136</f>
        <v>12</v>
      </c>
      <c r="J136" s="59">
        <f aca="true" t="shared" si="50" ref="J136:J168">$J$2-G136+1</f>
        <v>8</v>
      </c>
      <c r="K136" s="59">
        <f aca="true" t="shared" si="51" ref="K136:K168">$K$2-F136</f>
        <v>13</v>
      </c>
      <c r="L136" s="59">
        <f aca="true" t="shared" si="52" ref="L136:L168">$L$2-G136+1</f>
        <v>8</v>
      </c>
      <c r="M136" s="60">
        <f aca="true" t="shared" si="53" ref="M136:M168">I136+J136/12</f>
        <v>12.666666666666666</v>
      </c>
      <c r="N136" s="60">
        <f aca="true" t="shared" si="54" ref="N136:N159">IF(M136&gt;E136,E136,M136)</f>
        <v>5</v>
      </c>
      <c r="O136" s="61">
        <f aca="true" t="shared" si="55" ref="O136:O168">K136+L136/12</f>
        <v>13.666666666666666</v>
      </c>
      <c r="P136" s="61">
        <f aca="true" t="shared" si="56" ref="P136:P168">IF(O136&gt;E136,E136,O136)</f>
        <v>5</v>
      </c>
      <c r="Q136" s="57">
        <f aca="true" t="shared" si="57" ref="Q136:Q159">(D136/E136)*N136</f>
        <v>60000</v>
      </c>
      <c r="R136" s="57">
        <f aca="true" t="shared" si="58" ref="R136:R168">(D136/E136)*P136</f>
        <v>60000</v>
      </c>
      <c r="S136" s="62">
        <f aca="true" t="shared" si="59" ref="S136:S168">R136-Q136</f>
        <v>0</v>
      </c>
      <c r="T136" s="63">
        <f aca="true" t="shared" si="60" ref="T136:T168">D136-Q136</f>
        <v>0</v>
      </c>
    </row>
    <row r="137" spans="1:20" s="9" customFormat="1" ht="16.5">
      <c r="A137" s="64">
        <v>2</v>
      </c>
      <c r="B137" s="64" t="s">
        <v>256</v>
      </c>
      <c r="C137" s="64">
        <v>1</v>
      </c>
      <c r="D137" s="65">
        <v>60000</v>
      </c>
      <c r="E137" s="64">
        <v>5</v>
      </c>
      <c r="F137" s="64">
        <v>94</v>
      </c>
      <c r="G137" s="64">
        <v>5</v>
      </c>
      <c r="H137" s="66">
        <v>38486</v>
      </c>
      <c r="I137" s="67">
        <f t="shared" si="49"/>
        <v>12</v>
      </c>
      <c r="J137" s="59">
        <f t="shared" si="50"/>
        <v>8</v>
      </c>
      <c r="K137" s="67">
        <f t="shared" si="51"/>
        <v>13</v>
      </c>
      <c r="L137" s="59">
        <f t="shared" si="52"/>
        <v>8</v>
      </c>
      <c r="M137" s="68">
        <f t="shared" si="53"/>
        <v>12.666666666666666</v>
      </c>
      <c r="N137" s="68">
        <f t="shared" si="54"/>
        <v>5</v>
      </c>
      <c r="O137" s="69">
        <f t="shared" si="55"/>
        <v>13.666666666666666</v>
      </c>
      <c r="P137" s="69">
        <f t="shared" si="56"/>
        <v>5</v>
      </c>
      <c r="Q137" s="65">
        <f t="shared" si="57"/>
        <v>60000</v>
      </c>
      <c r="R137" s="65">
        <f t="shared" si="58"/>
        <v>60000</v>
      </c>
      <c r="S137" s="70">
        <f t="shared" si="59"/>
        <v>0</v>
      </c>
      <c r="T137" s="71">
        <f t="shared" si="60"/>
        <v>0</v>
      </c>
    </row>
    <row r="138" spans="1:20" s="9" customFormat="1" ht="16.5">
      <c r="A138" s="56">
        <v>3</v>
      </c>
      <c r="B138" s="64" t="s">
        <v>261</v>
      </c>
      <c r="C138" s="64">
        <v>1</v>
      </c>
      <c r="D138" s="65">
        <v>120000</v>
      </c>
      <c r="E138" s="64">
        <v>5</v>
      </c>
      <c r="F138" s="64">
        <v>94</v>
      </c>
      <c r="G138" s="64">
        <v>6</v>
      </c>
      <c r="H138" s="66">
        <v>38505</v>
      </c>
      <c r="I138" s="67">
        <f t="shared" si="49"/>
        <v>12</v>
      </c>
      <c r="J138" s="59">
        <f t="shared" si="50"/>
        <v>7</v>
      </c>
      <c r="K138" s="67">
        <f t="shared" si="51"/>
        <v>13</v>
      </c>
      <c r="L138" s="59">
        <f t="shared" si="52"/>
        <v>7</v>
      </c>
      <c r="M138" s="68">
        <f t="shared" si="53"/>
        <v>12.583333333333334</v>
      </c>
      <c r="N138" s="68">
        <f t="shared" si="54"/>
        <v>5</v>
      </c>
      <c r="O138" s="69">
        <f t="shared" si="55"/>
        <v>13.583333333333334</v>
      </c>
      <c r="P138" s="69">
        <f t="shared" si="56"/>
        <v>5</v>
      </c>
      <c r="Q138" s="65">
        <f t="shared" si="57"/>
        <v>120000</v>
      </c>
      <c r="R138" s="65">
        <f t="shared" si="58"/>
        <v>120000</v>
      </c>
      <c r="S138" s="70">
        <f t="shared" si="59"/>
        <v>0</v>
      </c>
      <c r="T138" s="71">
        <f t="shared" si="60"/>
        <v>0</v>
      </c>
    </row>
    <row r="139" spans="1:20" s="9" customFormat="1" ht="16.5">
      <c r="A139" s="64">
        <v>4</v>
      </c>
      <c r="B139" s="64" t="s">
        <v>262</v>
      </c>
      <c r="C139" s="64">
        <v>1</v>
      </c>
      <c r="D139" s="65">
        <v>36000</v>
      </c>
      <c r="E139" s="64">
        <v>8</v>
      </c>
      <c r="F139" s="64">
        <v>94</v>
      </c>
      <c r="G139" s="64">
        <v>4</v>
      </c>
      <c r="H139" s="66">
        <v>38461</v>
      </c>
      <c r="I139" s="67">
        <f t="shared" si="49"/>
        <v>12</v>
      </c>
      <c r="J139" s="59">
        <f t="shared" si="50"/>
        <v>9</v>
      </c>
      <c r="K139" s="67">
        <f t="shared" si="51"/>
        <v>13</v>
      </c>
      <c r="L139" s="59">
        <f t="shared" si="52"/>
        <v>9</v>
      </c>
      <c r="M139" s="68">
        <f t="shared" si="53"/>
        <v>12.75</v>
      </c>
      <c r="N139" s="68">
        <f t="shared" si="54"/>
        <v>8</v>
      </c>
      <c r="O139" s="69">
        <f t="shared" si="55"/>
        <v>13.75</v>
      </c>
      <c r="P139" s="69">
        <f t="shared" si="56"/>
        <v>8</v>
      </c>
      <c r="Q139" s="65">
        <f t="shared" si="57"/>
        <v>36000</v>
      </c>
      <c r="R139" s="65">
        <f t="shared" si="58"/>
        <v>36000</v>
      </c>
      <c r="S139" s="70">
        <f t="shared" si="59"/>
        <v>0</v>
      </c>
      <c r="T139" s="71">
        <f t="shared" si="60"/>
        <v>0</v>
      </c>
    </row>
    <row r="140" spans="1:20" s="9" customFormat="1" ht="16.5">
      <c r="A140" s="56">
        <v>5</v>
      </c>
      <c r="B140" s="64" t="s">
        <v>262</v>
      </c>
      <c r="C140" s="64">
        <v>1</v>
      </c>
      <c r="D140" s="65">
        <v>36000</v>
      </c>
      <c r="E140" s="64">
        <v>8</v>
      </c>
      <c r="F140" s="64">
        <v>94</v>
      </c>
      <c r="G140" s="64">
        <v>6</v>
      </c>
      <c r="H140" s="66">
        <v>38513</v>
      </c>
      <c r="I140" s="67">
        <f t="shared" si="49"/>
        <v>12</v>
      </c>
      <c r="J140" s="59">
        <f t="shared" si="50"/>
        <v>7</v>
      </c>
      <c r="K140" s="67">
        <f t="shared" si="51"/>
        <v>13</v>
      </c>
      <c r="L140" s="59">
        <f t="shared" si="52"/>
        <v>7</v>
      </c>
      <c r="M140" s="68">
        <f t="shared" si="53"/>
        <v>12.583333333333334</v>
      </c>
      <c r="N140" s="68">
        <f t="shared" si="54"/>
        <v>8</v>
      </c>
      <c r="O140" s="69">
        <f t="shared" si="55"/>
        <v>13.583333333333334</v>
      </c>
      <c r="P140" s="69">
        <f t="shared" si="56"/>
        <v>8</v>
      </c>
      <c r="Q140" s="65">
        <f t="shared" si="57"/>
        <v>36000</v>
      </c>
      <c r="R140" s="65">
        <f t="shared" si="58"/>
        <v>36000</v>
      </c>
      <c r="S140" s="70">
        <f t="shared" si="59"/>
        <v>0</v>
      </c>
      <c r="T140" s="71">
        <f t="shared" si="60"/>
        <v>0</v>
      </c>
    </row>
    <row r="141" spans="1:20" s="9" customFormat="1" ht="16.5">
      <c r="A141" s="64">
        <v>6</v>
      </c>
      <c r="B141" s="64" t="s">
        <v>262</v>
      </c>
      <c r="C141" s="64">
        <v>1</v>
      </c>
      <c r="D141" s="65">
        <v>30000</v>
      </c>
      <c r="E141" s="64">
        <v>8</v>
      </c>
      <c r="F141" s="64">
        <v>94</v>
      </c>
      <c r="G141" s="64">
        <v>6</v>
      </c>
      <c r="H141" s="66">
        <v>38505</v>
      </c>
      <c r="I141" s="67">
        <f t="shared" si="49"/>
        <v>12</v>
      </c>
      <c r="J141" s="59">
        <f t="shared" si="50"/>
        <v>7</v>
      </c>
      <c r="K141" s="67">
        <f t="shared" si="51"/>
        <v>13</v>
      </c>
      <c r="L141" s="59">
        <f t="shared" si="52"/>
        <v>7</v>
      </c>
      <c r="M141" s="68">
        <f t="shared" si="53"/>
        <v>12.583333333333334</v>
      </c>
      <c r="N141" s="68">
        <f t="shared" si="54"/>
        <v>8</v>
      </c>
      <c r="O141" s="69">
        <f t="shared" si="55"/>
        <v>13.583333333333334</v>
      </c>
      <c r="P141" s="69">
        <f t="shared" si="56"/>
        <v>8</v>
      </c>
      <c r="Q141" s="65">
        <f t="shared" si="57"/>
        <v>30000</v>
      </c>
      <c r="R141" s="65">
        <f t="shared" si="58"/>
        <v>30000</v>
      </c>
      <c r="S141" s="70">
        <f t="shared" si="59"/>
        <v>0</v>
      </c>
      <c r="T141" s="71">
        <f t="shared" si="60"/>
        <v>0</v>
      </c>
    </row>
    <row r="142" spans="1:20" s="9" customFormat="1" ht="16.5">
      <c r="A142" s="56">
        <v>7</v>
      </c>
      <c r="B142" s="64" t="s">
        <v>262</v>
      </c>
      <c r="C142" s="64">
        <v>1</v>
      </c>
      <c r="D142" s="65">
        <v>30000</v>
      </c>
      <c r="E142" s="64">
        <v>8</v>
      </c>
      <c r="F142" s="64">
        <v>94</v>
      </c>
      <c r="G142" s="64">
        <v>6</v>
      </c>
      <c r="H142" s="66">
        <v>38505</v>
      </c>
      <c r="I142" s="67">
        <f t="shared" si="49"/>
        <v>12</v>
      </c>
      <c r="J142" s="59">
        <f t="shared" si="50"/>
        <v>7</v>
      </c>
      <c r="K142" s="67">
        <f t="shared" si="51"/>
        <v>13</v>
      </c>
      <c r="L142" s="59">
        <f t="shared" si="52"/>
        <v>7</v>
      </c>
      <c r="M142" s="68">
        <f t="shared" si="53"/>
        <v>12.583333333333334</v>
      </c>
      <c r="N142" s="68">
        <f t="shared" si="54"/>
        <v>8</v>
      </c>
      <c r="O142" s="69">
        <f t="shared" si="55"/>
        <v>13.583333333333334</v>
      </c>
      <c r="P142" s="69">
        <f t="shared" si="56"/>
        <v>8</v>
      </c>
      <c r="Q142" s="65">
        <f t="shared" si="57"/>
        <v>30000</v>
      </c>
      <c r="R142" s="65">
        <f t="shared" si="58"/>
        <v>30000</v>
      </c>
      <c r="S142" s="70">
        <f t="shared" si="59"/>
        <v>0</v>
      </c>
      <c r="T142" s="71">
        <f t="shared" si="60"/>
        <v>0</v>
      </c>
    </row>
    <row r="143" spans="1:20" s="9" customFormat="1" ht="16.5">
      <c r="A143" s="64">
        <v>8</v>
      </c>
      <c r="B143" s="64" t="s">
        <v>262</v>
      </c>
      <c r="C143" s="64">
        <v>1</v>
      </c>
      <c r="D143" s="65">
        <v>160000</v>
      </c>
      <c r="E143" s="64">
        <v>8</v>
      </c>
      <c r="F143" s="64">
        <v>94</v>
      </c>
      <c r="G143" s="64">
        <v>6</v>
      </c>
      <c r="H143" s="66">
        <v>38505</v>
      </c>
      <c r="I143" s="67">
        <f t="shared" si="49"/>
        <v>12</v>
      </c>
      <c r="J143" s="59">
        <f t="shared" si="50"/>
        <v>7</v>
      </c>
      <c r="K143" s="67">
        <f t="shared" si="51"/>
        <v>13</v>
      </c>
      <c r="L143" s="59">
        <f t="shared" si="52"/>
        <v>7</v>
      </c>
      <c r="M143" s="68">
        <f t="shared" si="53"/>
        <v>12.583333333333334</v>
      </c>
      <c r="N143" s="68">
        <f t="shared" si="54"/>
        <v>8</v>
      </c>
      <c r="O143" s="69">
        <f t="shared" si="55"/>
        <v>13.583333333333334</v>
      </c>
      <c r="P143" s="69">
        <f t="shared" si="56"/>
        <v>8</v>
      </c>
      <c r="Q143" s="65">
        <f t="shared" si="57"/>
        <v>160000</v>
      </c>
      <c r="R143" s="65">
        <f t="shared" si="58"/>
        <v>160000</v>
      </c>
      <c r="S143" s="70">
        <f t="shared" si="59"/>
        <v>0</v>
      </c>
      <c r="T143" s="71">
        <f t="shared" si="60"/>
        <v>0</v>
      </c>
    </row>
    <row r="144" spans="1:20" s="9" customFormat="1" ht="16.5">
      <c r="A144" s="56">
        <v>9</v>
      </c>
      <c r="B144" s="64" t="s">
        <v>263</v>
      </c>
      <c r="C144" s="64">
        <v>1</v>
      </c>
      <c r="D144" s="65">
        <v>33900</v>
      </c>
      <c r="E144" s="64">
        <v>5</v>
      </c>
      <c r="F144" s="64">
        <v>94</v>
      </c>
      <c r="G144" s="64">
        <v>6</v>
      </c>
      <c r="H144" s="66">
        <v>38513</v>
      </c>
      <c r="I144" s="67">
        <f t="shared" si="49"/>
        <v>12</v>
      </c>
      <c r="J144" s="59">
        <f t="shared" si="50"/>
        <v>7</v>
      </c>
      <c r="K144" s="67">
        <f t="shared" si="51"/>
        <v>13</v>
      </c>
      <c r="L144" s="59">
        <f t="shared" si="52"/>
        <v>7</v>
      </c>
      <c r="M144" s="68">
        <f t="shared" si="53"/>
        <v>12.583333333333334</v>
      </c>
      <c r="N144" s="68">
        <f t="shared" si="54"/>
        <v>5</v>
      </c>
      <c r="O144" s="69">
        <f t="shared" si="55"/>
        <v>13.583333333333334</v>
      </c>
      <c r="P144" s="69">
        <f t="shared" si="56"/>
        <v>5</v>
      </c>
      <c r="Q144" s="65">
        <f t="shared" si="57"/>
        <v>33900</v>
      </c>
      <c r="R144" s="65">
        <f t="shared" si="58"/>
        <v>33900</v>
      </c>
      <c r="S144" s="70">
        <f t="shared" si="59"/>
        <v>0</v>
      </c>
      <c r="T144" s="71">
        <f t="shared" si="60"/>
        <v>0</v>
      </c>
    </row>
    <row r="145" spans="1:20" s="9" customFormat="1" ht="16.5">
      <c r="A145" s="64">
        <v>10</v>
      </c>
      <c r="B145" s="64" t="s">
        <v>264</v>
      </c>
      <c r="C145" s="64">
        <v>1</v>
      </c>
      <c r="D145" s="65">
        <v>17000</v>
      </c>
      <c r="E145" s="64">
        <v>5</v>
      </c>
      <c r="F145" s="64">
        <v>90</v>
      </c>
      <c r="G145" s="64">
        <v>12</v>
      </c>
      <c r="H145" s="66">
        <v>37256</v>
      </c>
      <c r="I145" s="67">
        <f t="shared" si="49"/>
        <v>16</v>
      </c>
      <c r="J145" s="59">
        <f t="shared" si="50"/>
        <v>1</v>
      </c>
      <c r="K145" s="67">
        <f t="shared" si="51"/>
        <v>17</v>
      </c>
      <c r="L145" s="59">
        <f t="shared" si="52"/>
        <v>1</v>
      </c>
      <c r="M145" s="68">
        <f t="shared" si="53"/>
        <v>16.083333333333332</v>
      </c>
      <c r="N145" s="68">
        <f t="shared" si="54"/>
        <v>5</v>
      </c>
      <c r="O145" s="69">
        <f t="shared" si="55"/>
        <v>17.083333333333332</v>
      </c>
      <c r="P145" s="69">
        <f t="shared" si="56"/>
        <v>5</v>
      </c>
      <c r="Q145" s="65">
        <f t="shared" si="57"/>
        <v>17000</v>
      </c>
      <c r="R145" s="65">
        <f t="shared" si="58"/>
        <v>17000</v>
      </c>
      <c r="S145" s="70">
        <f t="shared" si="59"/>
        <v>0</v>
      </c>
      <c r="T145" s="71">
        <f t="shared" si="60"/>
        <v>0</v>
      </c>
    </row>
    <row r="146" spans="1:20" s="9" customFormat="1" ht="16.5">
      <c r="A146" s="56">
        <v>11</v>
      </c>
      <c r="B146" s="64" t="s">
        <v>265</v>
      </c>
      <c r="C146" s="64">
        <v>1</v>
      </c>
      <c r="D146" s="65">
        <v>30000</v>
      </c>
      <c r="E146" s="64">
        <v>5</v>
      </c>
      <c r="F146" s="64">
        <v>94</v>
      </c>
      <c r="G146" s="64">
        <v>6</v>
      </c>
      <c r="H146" s="66">
        <v>38505</v>
      </c>
      <c r="I146" s="67">
        <f t="shared" si="49"/>
        <v>12</v>
      </c>
      <c r="J146" s="59">
        <f t="shared" si="50"/>
        <v>7</v>
      </c>
      <c r="K146" s="67">
        <f t="shared" si="51"/>
        <v>13</v>
      </c>
      <c r="L146" s="59">
        <f t="shared" si="52"/>
        <v>7</v>
      </c>
      <c r="M146" s="68">
        <f t="shared" si="53"/>
        <v>12.583333333333334</v>
      </c>
      <c r="N146" s="68">
        <f t="shared" si="54"/>
        <v>5</v>
      </c>
      <c r="O146" s="69">
        <f t="shared" si="55"/>
        <v>13.583333333333334</v>
      </c>
      <c r="P146" s="69">
        <f t="shared" si="56"/>
        <v>5</v>
      </c>
      <c r="Q146" s="65">
        <f t="shared" si="57"/>
        <v>30000</v>
      </c>
      <c r="R146" s="65">
        <f t="shared" si="58"/>
        <v>30000</v>
      </c>
      <c r="S146" s="70">
        <f t="shared" si="59"/>
        <v>0</v>
      </c>
      <c r="T146" s="71">
        <f t="shared" si="60"/>
        <v>0</v>
      </c>
    </row>
    <row r="147" spans="1:20" s="9" customFormat="1" ht="16.5">
      <c r="A147" s="64">
        <v>12</v>
      </c>
      <c r="B147" s="64" t="s">
        <v>266</v>
      </c>
      <c r="C147" s="64">
        <v>1</v>
      </c>
      <c r="D147" s="65">
        <v>35000</v>
      </c>
      <c r="E147" s="64">
        <v>8</v>
      </c>
      <c r="F147" s="64">
        <v>94</v>
      </c>
      <c r="G147" s="64">
        <v>5</v>
      </c>
      <c r="H147" s="66">
        <v>38503</v>
      </c>
      <c r="I147" s="67">
        <f t="shared" si="49"/>
        <v>12</v>
      </c>
      <c r="J147" s="59">
        <f t="shared" si="50"/>
        <v>8</v>
      </c>
      <c r="K147" s="67">
        <f t="shared" si="51"/>
        <v>13</v>
      </c>
      <c r="L147" s="59">
        <f t="shared" si="52"/>
        <v>8</v>
      </c>
      <c r="M147" s="68">
        <f t="shared" si="53"/>
        <v>12.666666666666666</v>
      </c>
      <c r="N147" s="68">
        <f t="shared" si="54"/>
        <v>8</v>
      </c>
      <c r="O147" s="69">
        <f t="shared" si="55"/>
        <v>13.666666666666666</v>
      </c>
      <c r="P147" s="69">
        <f t="shared" si="56"/>
        <v>8</v>
      </c>
      <c r="Q147" s="65">
        <f t="shared" si="57"/>
        <v>35000</v>
      </c>
      <c r="R147" s="65">
        <f t="shared" si="58"/>
        <v>35000</v>
      </c>
      <c r="S147" s="70">
        <f t="shared" si="59"/>
        <v>0</v>
      </c>
      <c r="T147" s="71">
        <f t="shared" si="60"/>
        <v>0</v>
      </c>
    </row>
    <row r="148" spans="1:20" s="9" customFormat="1" ht="16.5">
      <c r="A148" s="56">
        <v>13</v>
      </c>
      <c r="B148" s="64" t="s">
        <v>267</v>
      </c>
      <c r="C148" s="64">
        <v>1</v>
      </c>
      <c r="D148" s="65">
        <v>45000</v>
      </c>
      <c r="E148" s="64">
        <v>5</v>
      </c>
      <c r="F148" s="64">
        <v>94</v>
      </c>
      <c r="G148" s="64">
        <v>6</v>
      </c>
      <c r="H148" s="66">
        <v>38505</v>
      </c>
      <c r="I148" s="67">
        <f t="shared" si="49"/>
        <v>12</v>
      </c>
      <c r="J148" s="59">
        <f t="shared" si="50"/>
        <v>7</v>
      </c>
      <c r="K148" s="67">
        <f t="shared" si="51"/>
        <v>13</v>
      </c>
      <c r="L148" s="59">
        <f t="shared" si="52"/>
        <v>7</v>
      </c>
      <c r="M148" s="68">
        <f t="shared" si="53"/>
        <v>12.583333333333334</v>
      </c>
      <c r="N148" s="68">
        <f t="shared" si="54"/>
        <v>5</v>
      </c>
      <c r="O148" s="69">
        <f t="shared" si="55"/>
        <v>13.583333333333334</v>
      </c>
      <c r="P148" s="69">
        <f t="shared" si="56"/>
        <v>5</v>
      </c>
      <c r="Q148" s="65">
        <f t="shared" si="57"/>
        <v>45000</v>
      </c>
      <c r="R148" s="65">
        <f t="shared" si="58"/>
        <v>45000</v>
      </c>
      <c r="S148" s="70">
        <f t="shared" si="59"/>
        <v>0</v>
      </c>
      <c r="T148" s="71">
        <f t="shared" si="60"/>
        <v>0</v>
      </c>
    </row>
    <row r="149" spans="1:20" s="9" customFormat="1" ht="16.5">
      <c r="A149" s="64">
        <v>14</v>
      </c>
      <c r="B149" s="64" t="s">
        <v>268</v>
      </c>
      <c r="C149" s="64">
        <v>1</v>
      </c>
      <c r="D149" s="65">
        <v>10000</v>
      </c>
      <c r="E149" s="64">
        <v>8</v>
      </c>
      <c r="F149" s="64">
        <v>94</v>
      </c>
      <c r="G149" s="64">
        <v>6</v>
      </c>
      <c r="H149" s="66">
        <v>38505</v>
      </c>
      <c r="I149" s="67">
        <f t="shared" si="49"/>
        <v>12</v>
      </c>
      <c r="J149" s="59">
        <f t="shared" si="50"/>
        <v>7</v>
      </c>
      <c r="K149" s="67">
        <f t="shared" si="51"/>
        <v>13</v>
      </c>
      <c r="L149" s="59">
        <f t="shared" si="52"/>
        <v>7</v>
      </c>
      <c r="M149" s="68">
        <f t="shared" si="53"/>
        <v>12.583333333333334</v>
      </c>
      <c r="N149" s="68">
        <f t="shared" si="54"/>
        <v>8</v>
      </c>
      <c r="O149" s="69">
        <f t="shared" si="55"/>
        <v>13.583333333333334</v>
      </c>
      <c r="P149" s="69">
        <f t="shared" si="56"/>
        <v>8</v>
      </c>
      <c r="Q149" s="65">
        <f t="shared" si="57"/>
        <v>10000</v>
      </c>
      <c r="R149" s="65">
        <f t="shared" si="58"/>
        <v>10000</v>
      </c>
      <c r="S149" s="70">
        <f t="shared" si="59"/>
        <v>0</v>
      </c>
      <c r="T149" s="71">
        <f t="shared" si="60"/>
        <v>0</v>
      </c>
    </row>
    <row r="150" spans="1:20" s="9" customFormat="1" ht="16.5">
      <c r="A150" s="56">
        <v>15</v>
      </c>
      <c r="B150" s="64" t="s">
        <v>268</v>
      </c>
      <c r="C150" s="64">
        <v>1</v>
      </c>
      <c r="D150" s="65">
        <v>11000</v>
      </c>
      <c r="E150" s="64">
        <v>8</v>
      </c>
      <c r="F150" s="64">
        <v>94</v>
      </c>
      <c r="G150" s="64">
        <v>6</v>
      </c>
      <c r="H150" s="66">
        <v>38505</v>
      </c>
      <c r="I150" s="67">
        <f t="shared" si="49"/>
        <v>12</v>
      </c>
      <c r="J150" s="59">
        <f t="shared" si="50"/>
        <v>7</v>
      </c>
      <c r="K150" s="67">
        <f t="shared" si="51"/>
        <v>13</v>
      </c>
      <c r="L150" s="59">
        <f t="shared" si="52"/>
        <v>7</v>
      </c>
      <c r="M150" s="68">
        <f t="shared" si="53"/>
        <v>12.583333333333334</v>
      </c>
      <c r="N150" s="68">
        <f t="shared" si="54"/>
        <v>8</v>
      </c>
      <c r="O150" s="69">
        <f t="shared" si="55"/>
        <v>13.583333333333334</v>
      </c>
      <c r="P150" s="69">
        <f t="shared" si="56"/>
        <v>8</v>
      </c>
      <c r="Q150" s="65">
        <f t="shared" si="57"/>
        <v>11000</v>
      </c>
      <c r="R150" s="65">
        <f t="shared" si="58"/>
        <v>11000</v>
      </c>
      <c r="S150" s="70">
        <f t="shared" si="59"/>
        <v>0</v>
      </c>
      <c r="T150" s="71">
        <f t="shared" si="60"/>
        <v>0</v>
      </c>
    </row>
    <row r="151" spans="1:20" s="9" customFormat="1" ht="16.5">
      <c r="A151" s="64">
        <v>16</v>
      </c>
      <c r="B151" s="64" t="s">
        <v>268</v>
      </c>
      <c r="C151" s="64">
        <v>1</v>
      </c>
      <c r="D151" s="65">
        <v>10000</v>
      </c>
      <c r="E151" s="64">
        <v>8</v>
      </c>
      <c r="F151" s="64">
        <v>94</v>
      </c>
      <c r="G151" s="64">
        <v>6</v>
      </c>
      <c r="H151" s="66">
        <v>38505</v>
      </c>
      <c r="I151" s="67">
        <f t="shared" si="49"/>
        <v>12</v>
      </c>
      <c r="J151" s="59">
        <f t="shared" si="50"/>
        <v>7</v>
      </c>
      <c r="K151" s="67">
        <f t="shared" si="51"/>
        <v>13</v>
      </c>
      <c r="L151" s="59">
        <f t="shared" si="52"/>
        <v>7</v>
      </c>
      <c r="M151" s="68">
        <f t="shared" si="53"/>
        <v>12.583333333333334</v>
      </c>
      <c r="N151" s="68">
        <f t="shared" si="54"/>
        <v>8</v>
      </c>
      <c r="O151" s="69">
        <f t="shared" si="55"/>
        <v>13.583333333333334</v>
      </c>
      <c r="P151" s="69">
        <f t="shared" si="56"/>
        <v>8</v>
      </c>
      <c r="Q151" s="65">
        <f t="shared" si="57"/>
        <v>10000</v>
      </c>
      <c r="R151" s="65">
        <f t="shared" si="58"/>
        <v>10000</v>
      </c>
      <c r="S151" s="70">
        <f t="shared" si="59"/>
        <v>0</v>
      </c>
      <c r="T151" s="71">
        <f t="shared" si="60"/>
        <v>0</v>
      </c>
    </row>
    <row r="152" spans="1:20" s="9" customFormat="1" ht="16.5">
      <c r="A152" s="56">
        <v>17</v>
      </c>
      <c r="B152" s="64" t="s">
        <v>269</v>
      </c>
      <c r="C152" s="64">
        <v>1</v>
      </c>
      <c r="D152" s="65">
        <v>25000</v>
      </c>
      <c r="E152" s="64">
        <v>3</v>
      </c>
      <c r="F152" s="64">
        <v>94</v>
      </c>
      <c r="G152" s="64">
        <v>6</v>
      </c>
      <c r="H152" s="66">
        <v>38505</v>
      </c>
      <c r="I152" s="67">
        <f t="shared" si="49"/>
        <v>12</v>
      </c>
      <c r="J152" s="59">
        <f t="shared" si="50"/>
        <v>7</v>
      </c>
      <c r="K152" s="67">
        <f t="shared" si="51"/>
        <v>13</v>
      </c>
      <c r="L152" s="59">
        <f t="shared" si="52"/>
        <v>7</v>
      </c>
      <c r="M152" s="68">
        <f t="shared" si="53"/>
        <v>12.583333333333334</v>
      </c>
      <c r="N152" s="68">
        <f t="shared" si="54"/>
        <v>3</v>
      </c>
      <c r="O152" s="69">
        <f t="shared" si="55"/>
        <v>13.583333333333334</v>
      </c>
      <c r="P152" s="69">
        <f t="shared" si="56"/>
        <v>3</v>
      </c>
      <c r="Q152" s="65">
        <f t="shared" si="57"/>
        <v>25000</v>
      </c>
      <c r="R152" s="65">
        <f t="shared" si="58"/>
        <v>25000</v>
      </c>
      <c r="S152" s="70">
        <f t="shared" si="59"/>
        <v>0</v>
      </c>
      <c r="T152" s="71">
        <f t="shared" si="60"/>
        <v>0</v>
      </c>
    </row>
    <row r="153" spans="1:20" s="9" customFormat="1" ht="16.5">
      <c r="A153" s="64">
        <v>18</v>
      </c>
      <c r="B153" s="64" t="s">
        <v>269</v>
      </c>
      <c r="C153" s="64">
        <v>1</v>
      </c>
      <c r="D153" s="65">
        <v>10000</v>
      </c>
      <c r="E153" s="64">
        <v>3</v>
      </c>
      <c r="F153" s="64">
        <v>94</v>
      </c>
      <c r="G153" s="64">
        <v>6</v>
      </c>
      <c r="H153" s="66">
        <v>38505</v>
      </c>
      <c r="I153" s="67">
        <f t="shared" si="49"/>
        <v>12</v>
      </c>
      <c r="J153" s="59">
        <f t="shared" si="50"/>
        <v>7</v>
      </c>
      <c r="K153" s="67">
        <f t="shared" si="51"/>
        <v>13</v>
      </c>
      <c r="L153" s="59">
        <f t="shared" si="52"/>
        <v>7</v>
      </c>
      <c r="M153" s="68">
        <f t="shared" si="53"/>
        <v>12.583333333333334</v>
      </c>
      <c r="N153" s="68">
        <f t="shared" si="54"/>
        <v>3</v>
      </c>
      <c r="O153" s="69">
        <f t="shared" si="55"/>
        <v>13.583333333333334</v>
      </c>
      <c r="P153" s="69">
        <f t="shared" si="56"/>
        <v>3</v>
      </c>
      <c r="Q153" s="65">
        <f t="shared" si="57"/>
        <v>10000</v>
      </c>
      <c r="R153" s="65">
        <f t="shared" si="58"/>
        <v>10000</v>
      </c>
      <c r="S153" s="70">
        <f t="shared" si="59"/>
        <v>0</v>
      </c>
      <c r="T153" s="71">
        <f t="shared" si="60"/>
        <v>0</v>
      </c>
    </row>
    <row r="154" spans="1:20" s="9" customFormat="1" ht="16.5">
      <c r="A154" s="56">
        <v>19</v>
      </c>
      <c r="B154" s="64" t="s">
        <v>269</v>
      </c>
      <c r="C154" s="64">
        <v>1</v>
      </c>
      <c r="D154" s="65">
        <v>90000</v>
      </c>
      <c r="E154" s="64">
        <v>3</v>
      </c>
      <c r="F154" s="64">
        <v>94</v>
      </c>
      <c r="G154" s="64">
        <v>6</v>
      </c>
      <c r="H154" s="66">
        <v>38505</v>
      </c>
      <c r="I154" s="67">
        <f t="shared" si="49"/>
        <v>12</v>
      </c>
      <c r="J154" s="59">
        <f t="shared" si="50"/>
        <v>7</v>
      </c>
      <c r="K154" s="67">
        <f t="shared" si="51"/>
        <v>13</v>
      </c>
      <c r="L154" s="59">
        <f t="shared" si="52"/>
        <v>7</v>
      </c>
      <c r="M154" s="68">
        <f t="shared" si="53"/>
        <v>12.583333333333334</v>
      </c>
      <c r="N154" s="68">
        <f t="shared" si="54"/>
        <v>3</v>
      </c>
      <c r="O154" s="69">
        <f t="shared" si="55"/>
        <v>13.583333333333334</v>
      </c>
      <c r="P154" s="69">
        <f t="shared" si="56"/>
        <v>3</v>
      </c>
      <c r="Q154" s="65">
        <f t="shared" si="57"/>
        <v>90000</v>
      </c>
      <c r="R154" s="65">
        <f t="shared" si="58"/>
        <v>90000</v>
      </c>
      <c r="S154" s="70">
        <f t="shared" si="59"/>
        <v>0</v>
      </c>
      <c r="T154" s="71">
        <f t="shared" si="60"/>
        <v>0</v>
      </c>
    </row>
    <row r="155" spans="1:20" s="9" customFormat="1" ht="16.5">
      <c r="A155" s="64">
        <v>20</v>
      </c>
      <c r="B155" s="64" t="s">
        <v>270</v>
      </c>
      <c r="C155" s="64">
        <v>1</v>
      </c>
      <c r="D155" s="65">
        <v>23445</v>
      </c>
      <c r="E155" s="64">
        <v>3</v>
      </c>
      <c r="F155" s="64">
        <v>94</v>
      </c>
      <c r="G155" s="64">
        <v>5</v>
      </c>
      <c r="H155" s="66">
        <v>38503</v>
      </c>
      <c r="I155" s="67">
        <f t="shared" si="49"/>
        <v>12</v>
      </c>
      <c r="J155" s="59">
        <f t="shared" si="50"/>
        <v>8</v>
      </c>
      <c r="K155" s="67">
        <f t="shared" si="51"/>
        <v>13</v>
      </c>
      <c r="L155" s="59">
        <f t="shared" si="52"/>
        <v>8</v>
      </c>
      <c r="M155" s="68">
        <f t="shared" si="53"/>
        <v>12.666666666666666</v>
      </c>
      <c r="N155" s="68">
        <f t="shared" si="54"/>
        <v>3</v>
      </c>
      <c r="O155" s="69">
        <f t="shared" si="55"/>
        <v>13.666666666666666</v>
      </c>
      <c r="P155" s="69">
        <f t="shared" si="56"/>
        <v>3</v>
      </c>
      <c r="Q155" s="65">
        <f t="shared" si="57"/>
        <v>23445</v>
      </c>
      <c r="R155" s="65">
        <f t="shared" si="58"/>
        <v>23445</v>
      </c>
      <c r="S155" s="70">
        <f t="shared" si="59"/>
        <v>0</v>
      </c>
      <c r="T155" s="71">
        <f t="shared" si="60"/>
        <v>0</v>
      </c>
    </row>
    <row r="156" spans="1:20" s="9" customFormat="1" ht="16.5">
      <c r="A156" s="56">
        <v>21</v>
      </c>
      <c r="B156" s="64" t="s">
        <v>271</v>
      </c>
      <c r="C156" s="64">
        <v>1</v>
      </c>
      <c r="D156" s="65">
        <v>33000</v>
      </c>
      <c r="E156" s="64">
        <v>3</v>
      </c>
      <c r="F156" s="64">
        <v>94</v>
      </c>
      <c r="G156" s="64">
        <v>5</v>
      </c>
      <c r="H156" s="66">
        <v>38491</v>
      </c>
      <c r="I156" s="67">
        <f t="shared" si="49"/>
        <v>12</v>
      </c>
      <c r="J156" s="59">
        <f t="shared" si="50"/>
        <v>8</v>
      </c>
      <c r="K156" s="67">
        <f t="shared" si="51"/>
        <v>13</v>
      </c>
      <c r="L156" s="59">
        <f t="shared" si="52"/>
        <v>8</v>
      </c>
      <c r="M156" s="68">
        <f t="shared" si="53"/>
        <v>12.666666666666666</v>
      </c>
      <c r="N156" s="68">
        <f t="shared" si="54"/>
        <v>3</v>
      </c>
      <c r="O156" s="69">
        <f t="shared" si="55"/>
        <v>13.666666666666666</v>
      </c>
      <c r="P156" s="69">
        <f t="shared" si="56"/>
        <v>3</v>
      </c>
      <c r="Q156" s="65">
        <f t="shared" si="57"/>
        <v>33000</v>
      </c>
      <c r="R156" s="65">
        <f t="shared" si="58"/>
        <v>33000</v>
      </c>
      <c r="S156" s="70">
        <f t="shared" si="59"/>
        <v>0</v>
      </c>
      <c r="T156" s="71">
        <f t="shared" si="60"/>
        <v>0</v>
      </c>
    </row>
    <row r="157" spans="1:20" s="9" customFormat="1" ht="16.5">
      <c r="A157" s="64">
        <v>22</v>
      </c>
      <c r="B157" s="64" t="s">
        <v>272</v>
      </c>
      <c r="C157" s="64">
        <v>1</v>
      </c>
      <c r="D157" s="65">
        <v>90000</v>
      </c>
      <c r="E157" s="64">
        <v>6</v>
      </c>
      <c r="F157" s="64">
        <v>94</v>
      </c>
      <c r="G157" s="64">
        <v>6</v>
      </c>
      <c r="H157" s="66">
        <v>38505</v>
      </c>
      <c r="I157" s="67">
        <f t="shared" si="49"/>
        <v>12</v>
      </c>
      <c r="J157" s="59">
        <f t="shared" si="50"/>
        <v>7</v>
      </c>
      <c r="K157" s="67">
        <f t="shared" si="51"/>
        <v>13</v>
      </c>
      <c r="L157" s="59">
        <f t="shared" si="52"/>
        <v>7</v>
      </c>
      <c r="M157" s="68">
        <f t="shared" si="53"/>
        <v>12.583333333333334</v>
      </c>
      <c r="N157" s="68">
        <f t="shared" si="54"/>
        <v>6</v>
      </c>
      <c r="O157" s="69">
        <f t="shared" si="55"/>
        <v>13.583333333333334</v>
      </c>
      <c r="P157" s="69">
        <f t="shared" si="56"/>
        <v>6</v>
      </c>
      <c r="Q157" s="65">
        <f t="shared" si="57"/>
        <v>90000</v>
      </c>
      <c r="R157" s="65">
        <f t="shared" si="58"/>
        <v>90000</v>
      </c>
      <c r="S157" s="70">
        <f t="shared" si="59"/>
        <v>0</v>
      </c>
      <c r="T157" s="71">
        <f t="shared" si="60"/>
        <v>0</v>
      </c>
    </row>
    <row r="158" spans="1:20" s="9" customFormat="1" ht="16.5">
      <c r="A158" s="56">
        <v>23</v>
      </c>
      <c r="B158" s="64" t="s">
        <v>273</v>
      </c>
      <c r="C158" s="64">
        <v>1</v>
      </c>
      <c r="D158" s="65">
        <v>160000</v>
      </c>
      <c r="E158" s="64">
        <v>5</v>
      </c>
      <c r="F158" s="64">
        <v>94</v>
      </c>
      <c r="G158" s="64">
        <v>6</v>
      </c>
      <c r="H158" s="66">
        <v>38505</v>
      </c>
      <c r="I158" s="67">
        <f t="shared" si="49"/>
        <v>12</v>
      </c>
      <c r="J158" s="59">
        <f t="shared" si="50"/>
        <v>7</v>
      </c>
      <c r="K158" s="67">
        <f t="shared" si="51"/>
        <v>13</v>
      </c>
      <c r="L158" s="59">
        <f t="shared" si="52"/>
        <v>7</v>
      </c>
      <c r="M158" s="68">
        <f t="shared" si="53"/>
        <v>12.583333333333334</v>
      </c>
      <c r="N158" s="68">
        <f t="shared" si="54"/>
        <v>5</v>
      </c>
      <c r="O158" s="69">
        <f t="shared" si="55"/>
        <v>13.583333333333334</v>
      </c>
      <c r="P158" s="69">
        <f t="shared" si="56"/>
        <v>5</v>
      </c>
      <c r="Q158" s="65">
        <f t="shared" si="57"/>
        <v>160000</v>
      </c>
      <c r="R158" s="65">
        <f t="shared" si="58"/>
        <v>160000</v>
      </c>
      <c r="S158" s="70">
        <f t="shared" si="59"/>
        <v>0</v>
      </c>
      <c r="T158" s="71">
        <f t="shared" si="60"/>
        <v>0</v>
      </c>
    </row>
    <row r="159" spans="1:20" s="9" customFormat="1" ht="16.5">
      <c r="A159" s="64">
        <v>24</v>
      </c>
      <c r="B159" s="64" t="s">
        <v>274</v>
      </c>
      <c r="C159" s="64">
        <v>1</v>
      </c>
      <c r="D159" s="65">
        <v>30000</v>
      </c>
      <c r="E159" s="64">
        <v>5</v>
      </c>
      <c r="F159" s="64">
        <v>94</v>
      </c>
      <c r="G159" s="64">
        <v>6</v>
      </c>
      <c r="H159" s="66">
        <v>38505</v>
      </c>
      <c r="I159" s="67">
        <f t="shared" si="49"/>
        <v>12</v>
      </c>
      <c r="J159" s="59">
        <f t="shared" si="50"/>
        <v>7</v>
      </c>
      <c r="K159" s="67">
        <f t="shared" si="51"/>
        <v>13</v>
      </c>
      <c r="L159" s="59">
        <f t="shared" si="52"/>
        <v>7</v>
      </c>
      <c r="M159" s="68">
        <f t="shared" si="53"/>
        <v>12.583333333333334</v>
      </c>
      <c r="N159" s="68">
        <f t="shared" si="54"/>
        <v>5</v>
      </c>
      <c r="O159" s="69">
        <f t="shared" si="55"/>
        <v>13.583333333333334</v>
      </c>
      <c r="P159" s="69">
        <f t="shared" si="56"/>
        <v>5</v>
      </c>
      <c r="Q159" s="65">
        <f t="shared" si="57"/>
        <v>30000</v>
      </c>
      <c r="R159" s="65">
        <f t="shared" si="58"/>
        <v>30000</v>
      </c>
      <c r="S159" s="70">
        <f t="shared" si="59"/>
        <v>0</v>
      </c>
      <c r="T159" s="71">
        <f t="shared" si="60"/>
        <v>0</v>
      </c>
    </row>
    <row r="160" spans="1:20" s="9" customFormat="1" ht="16.5">
      <c r="A160" s="56">
        <v>25</v>
      </c>
      <c r="B160" s="64" t="s">
        <v>275</v>
      </c>
      <c r="C160" s="64">
        <v>1</v>
      </c>
      <c r="D160" s="65">
        <v>16000</v>
      </c>
      <c r="E160" s="64">
        <v>10</v>
      </c>
      <c r="F160" s="64">
        <v>94</v>
      </c>
      <c r="G160" s="64">
        <v>6</v>
      </c>
      <c r="H160" s="66">
        <v>38505</v>
      </c>
      <c r="I160" s="67">
        <f t="shared" si="49"/>
        <v>12</v>
      </c>
      <c r="J160" s="59">
        <f t="shared" si="50"/>
        <v>7</v>
      </c>
      <c r="K160" s="67">
        <f t="shared" si="51"/>
        <v>13</v>
      </c>
      <c r="L160" s="59">
        <f t="shared" si="52"/>
        <v>7</v>
      </c>
      <c r="M160" s="68">
        <f t="shared" si="53"/>
        <v>12.583333333333334</v>
      </c>
      <c r="N160" s="68">
        <v>9.58</v>
      </c>
      <c r="O160" s="69">
        <f t="shared" si="55"/>
        <v>13.583333333333334</v>
      </c>
      <c r="P160" s="69">
        <f t="shared" si="56"/>
        <v>10</v>
      </c>
      <c r="Q160" s="65">
        <f>(D160/E160)*N160+672</f>
        <v>16000</v>
      </c>
      <c r="R160" s="65">
        <f t="shared" si="58"/>
        <v>16000</v>
      </c>
      <c r="S160" s="70">
        <f t="shared" si="59"/>
        <v>0</v>
      </c>
      <c r="T160" s="71">
        <f t="shared" si="60"/>
        <v>0</v>
      </c>
    </row>
    <row r="161" spans="1:20" s="9" customFormat="1" ht="16.5">
      <c r="A161" s="64">
        <v>26</v>
      </c>
      <c r="B161" s="64" t="s">
        <v>276</v>
      </c>
      <c r="C161" s="64">
        <v>1</v>
      </c>
      <c r="D161" s="65">
        <v>17500</v>
      </c>
      <c r="E161" s="64">
        <v>5</v>
      </c>
      <c r="F161" s="64">
        <v>94</v>
      </c>
      <c r="G161" s="64">
        <v>5</v>
      </c>
      <c r="H161" s="66">
        <v>38503</v>
      </c>
      <c r="I161" s="67">
        <f t="shared" si="49"/>
        <v>12</v>
      </c>
      <c r="J161" s="59">
        <f t="shared" si="50"/>
        <v>8</v>
      </c>
      <c r="K161" s="67">
        <f t="shared" si="51"/>
        <v>13</v>
      </c>
      <c r="L161" s="59">
        <f t="shared" si="52"/>
        <v>8</v>
      </c>
      <c r="M161" s="68">
        <f t="shared" si="53"/>
        <v>12.666666666666666</v>
      </c>
      <c r="N161" s="68">
        <f aca="true" t="shared" si="61" ref="N161:N168">IF(M161&gt;E161,E161,M161)</f>
        <v>5</v>
      </c>
      <c r="O161" s="69">
        <f t="shared" si="55"/>
        <v>13.666666666666666</v>
      </c>
      <c r="P161" s="69">
        <f t="shared" si="56"/>
        <v>5</v>
      </c>
      <c r="Q161" s="65">
        <f aca="true" t="shared" si="62" ref="Q161:Q168">(D161/E161)*N161</f>
        <v>17500</v>
      </c>
      <c r="R161" s="65">
        <f t="shared" si="58"/>
        <v>17500</v>
      </c>
      <c r="S161" s="70">
        <f t="shared" si="59"/>
        <v>0</v>
      </c>
      <c r="T161" s="71">
        <f t="shared" si="60"/>
        <v>0</v>
      </c>
    </row>
    <row r="162" spans="1:20" s="9" customFormat="1" ht="16.5">
      <c r="A162" s="56">
        <v>27</v>
      </c>
      <c r="B162" s="64" t="s">
        <v>276</v>
      </c>
      <c r="C162" s="64">
        <v>1</v>
      </c>
      <c r="D162" s="65">
        <v>17500</v>
      </c>
      <c r="E162" s="64">
        <v>5</v>
      </c>
      <c r="F162" s="64">
        <v>94</v>
      </c>
      <c r="G162" s="64">
        <v>5</v>
      </c>
      <c r="H162" s="66">
        <v>38503</v>
      </c>
      <c r="I162" s="67">
        <f t="shared" si="49"/>
        <v>12</v>
      </c>
      <c r="J162" s="59">
        <f t="shared" si="50"/>
        <v>8</v>
      </c>
      <c r="K162" s="67">
        <f t="shared" si="51"/>
        <v>13</v>
      </c>
      <c r="L162" s="59">
        <f t="shared" si="52"/>
        <v>8</v>
      </c>
      <c r="M162" s="68">
        <f t="shared" si="53"/>
        <v>12.666666666666666</v>
      </c>
      <c r="N162" s="68">
        <f t="shared" si="61"/>
        <v>5</v>
      </c>
      <c r="O162" s="69">
        <f t="shared" si="55"/>
        <v>13.666666666666666</v>
      </c>
      <c r="P162" s="69">
        <f t="shared" si="56"/>
        <v>5</v>
      </c>
      <c r="Q162" s="65">
        <f t="shared" si="62"/>
        <v>17500</v>
      </c>
      <c r="R162" s="65">
        <f t="shared" si="58"/>
        <v>17500</v>
      </c>
      <c r="S162" s="70">
        <f t="shared" si="59"/>
        <v>0</v>
      </c>
      <c r="T162" s="71">
        <f t="shared" si="60"/>
        <v>0</v>
      </c>
    </row>
    <row r="163" spans="1:20" s="9" customFormat="1" ht="16.5">
      <c r="A163" s="64">
        <v>28</v>
      </c>
      <c r="B163" s="64" t="s">
        <v>276</v>
      </c>
      <c r="C163" s="64">
        <v>1</v>
      </c>
      <c r="D163" s="65">
        <v>17500</v>
      </c>
      <c r="E163" s="64">
        <v>5</v>
      </c>
      <c r="F163" s="64">
        <v>94</v>
      </c>
      <c r="G163" s="64">
        <v>5</v>
      </c>
      <c r="H163" s="66">
        <v>38503</v>
      </c>
      <c r="I163" s="67">
        <f t="shared" si="49"/>
        <v>12</v>
      </c>
      <c r="J163" s="59">
        <f t="shared" si="50"/>
        <v>8</v>
      </c>
      <c r="K163" s="67">
        <f t="shared" si="51"/>
        <v>13</v>
      </c>
      <c r="L163" s="59">
        <f t="shared" si="52"/>
        <v>8</v>
      </c>
      <c r="M163" s="68">
        <f t="shared" si="53"/>
        <v>12.666666666666666</v>
      </c>
      <c r="N163" s="68">
        <f t="shared" si="61"/>
        <v>5</v>
      </c>
      <c r="O163" s="69">
        <f t="shared" si="55"/>
        <v>13.666666666666666</v>
      </c>
      <c r="P163" s="69">
        <f t="shared" si="56"/>
        <v>5</v>
      </c>
      <c r="Q163" s="65">
        <f t="shared" si="62"/>
        <v>17500</v>
      </c>
      <c r="R163" s="65">
        <f t="shared" si="58"/>
        <v>17500</v>
      </c>
      <c r="S163" s="70">
        <f t="shared" si="59"/>
        <v>0</v>
      </c>
      <c r="T163" s="71">
        <f t="shared" si="60"/>
        <v>0</v>
      </c>
    </row>
    <row r="164" spans="1:20" s="9" customFormat="1" ht="16.5">
      <c r="A164" s="56">
        <v>29</v>
      </c>
      <c r="B164" s="64" t="s">
        <v>276</v>
      </c>
      <c r="C164" s="64">
        <v>1</v>
      </c>
      <c r="D164" s="65">
        <v>17500</v>
      </c>
      <c r="E164" s="64">
        <v>5</v>
      </c>
      <c r="F164" s="64">
        <v>94</v>
      </c>
      <c r="G164" s="64">
        <v>5</v>
      </c>
      <c r="H164" s="66">
        <v>38503</v>
      </c>
      <c r="I164" s="67">
        <f t="shared" si="49"/>
        <v>12</v>
      </c>
      <c r="J164" s="59">
        <f t="shared" si="50"/>
        <v>8</v>
      </c>
      <c r="K164" s="67">
        <f t="shared" si="51"/>
        <v>13</v>
      </c>
      <c r="L164" s="59">
        <f t="shared" si="52"/>
        <v>8</v>
      </c>
      <c r="M164" s="68">
        <f t="shared" si="53"/>
        <v>12.666666666666666</v>
      </c>
      <c r="N164" s="68">
        <f t="shared" si="61"/>
        <v>5</v>
      </c>
      <c r="O164" s="69">
        <f t="shared" si="55"/>
        <v>13.666666666666666</v>
      </c>
      <c r="P164" s="69">
        <f t="shared" si="56"/>
        <v>5</v>
      </c>
      <c r="Q164" s="65">
        <f t="shared" si="62"/>
        <v>17500</v>
      </c>
      <c r="R164" s="65">
        <f t="shared" si="58"/>
        <v>17500</v>
      </c>
      <c r="S164" s="70">
        <f t="shared" si="59"/>
        <v>0</v>
      </c>
      <c r="T164" s="71">
        <f t="shared" si="60"/>
        <v>0</v>
      </c>
    </row>
    <row r="165" spans="1:20" s="9" customFormat="1" ht="16.5">
      <c r="A165" s="64">
        <v>30</v>
      </c>
      <c r="B165" s="64" t="s">
        <v>276</v>
      </c>
      <c r="C165" s="64">
        <v>1</v>
      </c>
      <c r="D165" s="65">
        <v>17500</v>
      </c>
      <c r="E165" s="64">
        <v>5</v>
      </c>
      <c r="F165" s="64">
        <v>94</v>
      </c>
      <c r="G165" s="64">
        <v>5</v>
      </c>
      <c r="H165" s="66">
        <v>38503</v>
      </c>
      <c r="I165" s="67">
        <f t="shared" si="49"/>
        <v>12</v>
      </c>
      <c r="J165" s="59">
        <f t="shared" si="50"/>
        <v>8</v>
      </c>
      <c r="K165" s="67">
        <f t="shared" si="51"/>
        <v>13</v>
      </c>
      <c r="L165" s="59">
        <f t="shared" si="52"/>
        <v>8</v>
      </c>
      <c r="M165" s="68">
        <f t="shared" si="53"/>
        <v>12.666666666666666</v>
      </c>
      <c r="N165" s="68">
        <f t="shared" si="61"/>
        <v>5</v>
      </c>
      <c r="O165" s="69">
        <f t="shared" si="55"/>
        <v>13.666666666666666</v>
      </c>
      <c r="P165" s="69">
        <f t="shared" si="56"/>
        <v>5</v>
      </c>
      <c r="Q165" s="65">
        <f t="shared" si="62"/>
        <v>17500</v>
      </c>
      <c r="R165" s="65">
        <f t="shared" si="58"/>
        <v>17500</v>
      </c>
      <c r="S165" s="70">
        <f t="shared" si="59"/>
        <v>0</v>
      </c>
      <c r="T165" s="71">
        <f t="shared" si="60"/>
        <v>0</v>
      </c>
    </row>
    <row r="166" spans="1:20" s="9" customFormat="1" ht="16.5">
      <c r="A166" s="56">
        <v>31</v>
      </c>
      <c r="B166" s="64" t="s">
        <v>277</v>
      </c>
      <c r="C166" s="64">
        <v>1</v>
      </c>
      <c r="D166" s="65">
        <v>12000</v>
      </c>
      <c r="E166" s="64">
        <v>5</v>
      </c>
      <c r="F166" s="64">
        <v>94</v>
      </c>
      <c r="G166" s="64">
        <v>5</v>
      </c>
      <c r="H166" s="66">
        <v>38491</v>
      </c>
      <c r="I166" s="67">
        <f t="shared" si="49"/>
        <v>12</v>
      </c>
      <c r="J166" s="59">
        <f t="shared" si="50"/>
        <v>8</v>
      </c>
      <c r="K166" s="67">
        <f t="shared" si="51"/>
        <v>13</v>
      </c>
      <c r="L166" s="59">
        <f t="shared" si="52"/>
        <v>8</v>
      </c>
      <c r="M166" s="68">
        <f t="shared" si="53"/>
        <v>12.666666666666666</v>
      </c>
      <c r="N166" s="68">
        <f t="shared" si="61"/>
        <v>5</v>
      </c>
      <c r="O166" s="69">
        <f t="shared" si="55"/>
        <v>13.666666666666666</v>
      </c>
      <c r="P166" s="69">
        <f t="shared" si="56"/>
        <v>5</v>
      </c>
      <c r="Q166" s="65">
        <f t="shared" si="62"/>
        <v>12000</v>
      </c>
      <c r="R166" s="65">
        <f t="shared" si="58"/>
        <v>12000</v>
      </c>
      <c r="S166" s="70">
        <f t="shared" si="59"/>
        <v>0</v>
      </c>
      <c r="T166" s="71">
        <f t="shared" si="60"/>
        <v>0</v>
      </c>
    </row>
    <row r="167" spans="1:20" s="9" customFormat="1" ht="16.5">
      <c r="A167" s="64">
        <v>32</v>
      </c>
      <c r="B167" s="64" t="s">
        <v>278</v>
      </c>
      <c r="C167" s="64">
        <v>1</v>
      </c>
      <c r="D167" s="65">
        <v>70000</v>
      </c>
      <c r="E167" s="64">
        <v>5</v>
      </c>
      <c r="F167" s="64">
        <v>94</v>
      </c>
      <c r="G167" s="64">
        <v>6</v>
      </c>
      <c r="H167" s="66">
        <v>38505</v>
      </c>
      <c r="I167" s="67">
        <f t="shared" si="49"/>
        <v>12</v>
      </c>
      <c r="J167" s="59">
        <f t="shared" si="50"/>
        <v>7</v>
      </c>
      <c r="K167" s="67">
        <f t="shared" si="51"/>
        <v>13</v>
      </c>
      <c r="L167" s="59">
        <f t="shared" si="52"/>
        <v>7</v>
      </c>
      <c r="M167" s="68">
        <f t="shared" si="53"/>
        <v>12.583333333333334</v>
      </c>
      <c r="N167" s="68">
        <f t="shared" si="61"/>
        <v>5</v>
      </c>
      <c r="O167" s="69">
        <f t="shared" si="55"/>
        <v>13.583333333333334</v>
      </c>
      <c r="P167" s="69">
        <f t="shared" si="56"/>
        <v>5</v>
      </c>
      <c r="Q167" s="65">
        <f t="shared" si="62"/>
        <v>70000</v>
      </c>
      <c r="R167" s="65">
        <f t="shared" si="58"/>
        <v>70000</v>
      </c>
      <c r="S167" s="70">
        <f t="shared" si="59"/>
        <v>0</v>
      </c>
      <c r="T167" s="71">
        <f t="shared" si="60"/>
        <v>0</v>
      </c>
    </row>
    <row r="168" spans="1:20" s="9" customFormat="1" ht="17.25" thickBot="1">
      <c r="A168" s="87">
        <v>33</v>
      </c>
      <c r="B168" s="72" t="s">
        <v>278</v>
      </c>
      <c r="C168" s="72">
        <v>1</v>
      </c>
      <c r="D168" s="45">
        <v>70000</v>
      </c>
      <c r="E168" s="72">
        <v>5</v>
      </c>
      <c r="F168" s="72">
        <v>94</v>
      </c>
      <c r="G168" s="72">
        <v>6</v>
      </c>
      <c r="H168" s="73">
        <v>38505</v>
      </c>
      <c r="I168" s="74">
        <f t="shared" si="49"/>
        <v>12</v>
      </c>
      <c r="J168" s="59">
        <f t="shared" si="50"/>
        <v>7</v>
      </c>
      <c r="K168" s="74">
        <f t="shared" si="51"/>
        <v>13</v>
      </c>
      <c r="L168" s="59">
        <f t="shared" si="52"/>
        <v>7</v>
      </c>
      <c r="M168" s="75">
        <f t="shared" si="53"/>
        <v>12.583333333333334</v>
      </c>
      <c r="N168" s="75">
        <f t="shared" si="61"/>
        <v>5</v>
      </c>
      <c r="O168" s="76">
        <f t="shared" si="55"/>
        <v>13.583333333333334</v>
      </c>
      <c r="P168" s="76">
        <f t="shared" si="56"/>
        <v>5</v>
      </c>
      <c r="Q168" s="45">
        <f t="shared" si="62"/>
        <v>70000</v>
      </c>
      <c r="R168" s="45">
        <f t="shared" si="58"/>
        <v>70000</v>
      </c>
      <c r="S168" s="77">
        <f t="shared" si="59"/>
        <v>0</v>
      </c>
      <c r="T168" s="78">
        <f t="shared" si="60"/>
        <v>0</v>
      </c>
    </row>
    <row r="169" spans="1:21" ht="24.75" customHeight="1" thickBot="1">
      <c r="A169" s="913" t="s">
        <v>279</v>
      </c>
      <c r="B169" s="913"/>
      <c r="C169" s="101"/>
      <c r="D169" s="108">
        <f>SUM(D170:D173)</f>
        <v>3574184</v>
      </c>
      <c r="E169" s="102"/>
      <c r="F169" s="102"/>
      <c r="G169" s="102"/>
      <c r="H169" s="103"/>
      <c r="I169" s="102"/>
      <c r="J169" s="102"/>
      <c r="K169" s="102"/>
      <c r="L169" s="102"/>
      <c r="M169" s="104"/>
      <c r="N169" s="104"/>
      <c r="O169" s="105"/>
      <c r="P169" s="105"/>
      <c r="Q169" s="106">
        <f>SUM(Q170:Q171)</f>
        <v>518891.3666666667</v>
      </c>
      <c r="R169" s="106">
        <f>SUM(R170:R173)</f>
        <v>677072.2111111112</v>
      </c>
      <c r="S169" s="107">
        <f>SUM(S170:S173)</f>
        <v>59569.73333333335</v>
      </c>
      <c r="T169" s="106">
        <f>SUM(T170:T171)</f>
        <v>1955292.6333333333</v>
      </c>
      <c r="U169" s="111">
        <f>SUM(D173)</f>
        <v>500000</v>
      </c>
    </row>
    <row r="170" spans="1:20" ht="39.75" customHeight="1">
      <c r="A170" s="97">
        <v>1</v>
      </c>
      <c r="B170" s="98" t="s">
        <v>280</v>
      </c>
      <c r="C170" s="97">
        <v>1</v>
      </c>
      <c r="D170" s="57">
        <v>2320000</v>
      </c>
      <c r="E170" s="97">
        <v>60</v>
      </c>
      <c r="F170" s="99">
        <v>94</v>
      </c>
      <c r="G170" s="99">
        <v>6</v>
      </c>
      <c r="H170" s="58">
        <v>38519</v>
      </c>
      <c r="I170" s="59">
        <f>$I$2-F170</f>
        <v>12</v>
      </c>
      <c r="J170" s="59">
        <f>$J$2-G170+1</f>
        <v>7</v>
      </c>
      <c r="K170" s="59">
        <f>$K$2-F170</f>
        <v>13</v>
      </c>
      <c r="L170" s="59">
        <f>$L$2-G170+1</f>
        <v>7</v>
      </c>
      <c r="M170" s="60">
        <f>I170+J170/12</f>
        <v>12.583333333333334</v>
      </c>
      <c r="N170" s="60">
        <f>IF(M170&gt;E170,E170,M170)</f>
        <v>12.583333333333334</v>
      </c>
      <c r="O170" s="61">
        <f>K170+L170/12</f>
        <v>13.583333333333334</v>
      </c>
      <c r="P170" s="61">
        <f>IF(O170&gt;E170,E170,O170)</f>
        <v>13.583333333333334</v>
      </c>
      <c r="Q170" s="57">
        <f>(D170/E170)*N170</f>
        <v>486555.55555555556</v>
      </c>
      <c r="R170" s="57">
        <f>(D170/E170)*P170</f>
        <v>525222.2222222222</v>
      </c>
      <c r="S170" s="62">
        <f>R170-Q170</f>
        <v>38666.666666666686</v>
      </c>
      <c r="T170" s="100">
        <f>D170-Q170</f>
        <v>1833444.4444444445</v>
      </c>
    </row>
    <row r="171" spans="1:21" ht="39.75" customHeight="1">
      <c r="A171" s="85">
        <v>2</v>
      </c>
      <c r="B171" s="86" t="s">
        <v>280</v>
      </c>
      <c r="C171" s="36">
        <v>1</v>
      </c>
      <c r="D171" s="65">
        <v>154184</v>
      </c>
      <c r="E171" s="85">
        <v>60</v>
      </c>
      <c r="F171" s="36">
        <v>94</v>
      </c>
      <c r="G171" s="36">
        <v>6</v>
      </c>
      <c r="H171" s="66">
        <v>38519</v>
      </c>
      <c r="I171" s="67">
        <f>$I$2-F171</f>
        <v>12</v>
      </c>
      <c r="J171" s="67">
        <f>$J$2-G171+1</f>
        <v>7</v>
      </c>
      <c r="K171" s="67">
        <f>$K$2-F171</f>
        <v>13</v>
      </c>
      <c r="L171" s="59">
        <f>$L$2-G171+1</f>
        <v>7</v>
      </c>
      <c r="M171" s="68">
        <f>I171+J171/12</f>
        <v>12.583333333333334</v>
      </c>
      <c r="N171" s="68">
        <f>IF(M171&gt;E171,E171,M171)</f>
        <v>12.583333333333334</v>
      </c>
      <c r="O171" s="69">
        <f>K171+L171/12</f>
        <v>13.583333333333334</v>
      </c>
      <c r="P171" s="69">
        <f>IF(O171&gt;E171,E171,O171)</f>
        <v>13.583333333333334</v>
      </c>
      <c r="Q171" s="65">
        <f>(D171/E171)*N171</f>
        <v>32335.81111111111</v>
      </c>
      <c r="R171" s="65">
        <f>(D171/E171)*P171</f>
        <v>34905.544444444444</v>
      </c>
      <c r="S171" s="70">
        <f>R171-Q171</f>
        <v>2569.7333333333336</v>
      </c>
      <c r="T171" s="71">
        <f>D171-Q171</f>
        <v>121848.1888888889</v>
      </c>
      <c r="U171" s="112"/>
    </row>
    <row r="172" spans="1:20" s="164" customFormat="1" ht="24">
      <c r="A172" s="151">
        <v>3</v>
      </c>
      <c r="B172" s="161" t="s">
        <v>431</v>
      </c>
      <c r="C172" s="162">
        <v>6</v>
      </c>
      <c r="D172" s="152">
        <v>600000</v>
      </c>
      <c r="E172" s="151">
        <v>60</v>
      </c>
      <c r="F172" s="162">
        <v>101</v>
      </c>
      <c r="G172" s="162">
        <v>3</v>
      </c>
      <c r="H172" s="153">
        <v>40969</v>
      </c>
      <c r="I172" s="154">
        <f>$I$2-F172</f>
        <v>5</v>
      </c>
      <c r="J172" s="154">
        <f>$J$2-G172+1</f>
        <v>10</v>
      </c>
      <c r="K172" s="154">
        <f>$K$2-F172</f>
        <v>6</v>
      </c>
      <c r="L172" s="155">
        <f>$L$2-G172+1</f>
        <v>10</v>
      </c>
      <c r="M172" s="165">
        <f>I172+J172/12</f>
        <v>5.833333333333333</v>
      </c>
      <c r="N172" s="165">
        <f>IF(M172&gt;E172,E172,M172)</f>
        <v>5.833333333333333</v>
      </c>
      <c r="O172" s="157">
        <f>K172+L172/12</f>
        <v>6.833333333333333</v>
      </c>
      <c r="P172" s="157">
        <f>IF(O172&gt;E172,E172,O172)</f>
        <v>6.833333333333333</v>
      </c>
      <c r="Q172" s="152">
        <f>(D172/E172)*N172</f>
        <v>58333.33333333333</v>
      </c>
      <c r="R172" s="152">
        <f>(D172/E172)*P172</f>
        <v>68333.33333333333</v>
      </c>
      <c r="S172" s="158">
        <f>R172-Q172</f>
        <v>10000</v>
      </c>
      <c r="T172" s="163">
        <f>D172-Q172</f>
        <v>541666.6666666666</v>
      </c>
    </row>
    <row r="173" spans="1:20" ht="24">
      <c r="A173" s="113">
        <v>4</v>
      </c>
      <c r="B173" s="124" t="s">
        <v>431</v>
      </c>
      <c r="C173" s="125">
        <v>5</v>
      </c>
      <c r="D173" s="114">
        <v>500000</v>
      </c>
      <c r="E173" s="113">
        <v>60</v>
      </c>
      <c r="F173" s="125">
        <v>102</v>
      </c>
      <c r="G173" s="125">
        <v>3</v>
      </c>
      <c r="H173" s="115">
        <v>41334</v>
      </c>
      <c r="I173" s="122">
        <f>$I$2-F173</f>
        <v>4</v>
      </c>
      <c r="J173" s="214">
        <f>$J$2-G173+1</f>
        <v>10</v>
      </c>
      <c r="K173" s="214">
        <f>$K$2-F173</f>
        <v>5</v>
      </c>
      <c r="L173" s="214">
        <f>$L$2-G173+1</f>
        <v>10</v>
      </c>
      <c r="M173" s="214">
        <f>I173+J173/12</f>
        <v>4.833333333333333</v>
      </c>
      <c r="N173" s="214">
        <f>IF(M173&gt;E173,E173,M173)</f>
        <v>4.833333333333333</v>
      </c>
      <c r="O173" s="118">
        <f>K173+L173/12</f>
        <v>5.833333333333333</v>
      </c>
      <c r="P173" s="118">
        <f>IF(O173&gt;E173,E173,O173)</f>
        <v>5.833333333333333</v>
      </c>
      <c r="Q173" s="114">
        <f>(D173/E173)*N173</f>
        <v>40277.77777777778</v>
      </c>
      <c r="R173" s="114">
        <f>(D173/E173)*P173</f>
        <v>48611.11111111111</v>
      </c>
      <c r="S173" s="119">
        <f>R173-Q173</f>
        <v>8333.333333333328</v>
      </c>
      <c r="T173" s="119">
        <f>D173-Q173</f>
        <v>459722.22222222225</v>
      </c>
    </row>
  </sheetData>
  <sheetProtection/>
  <mergeCells count="8">
    <mergeCell ref="Q1:S1"/>
    <mergeCell ref="A4:B4"/>
    <mergeCell ref="A135:B135"/>
    <mergeCell ref="A169:B169"/>
    <mergeCell ref="F1:H1"/>
    <mergeCell ref="I1:J1"/>
    <mergeCell ref="K1:L1"/>
    <mergeCell ref="M1:P1"/>
  </mergeCells>
  <printOptions/>
  <pageMargins left="0.75" right="0.75" top="1" bottom="1" header="0.5" footer="0.5"/>
  <pageSetup horizontalDpi="600" verticalDpi="600" orientation="landscape" paperSize="9" scale="85" r:id="rId3"/>
  <legacyDrawing r:id="rId2"/>
</worksheet>
</file>

<file path=xl/worksheets/sheet4.xml><?xml version="1.0" encoding="utf-8"?>
<worksheet xmlns="http://schemas.openxmlformats.org/spreadsheetml/2006/main" xmlns:r="http://schemas.openxmlformats.org/officeDocument/2006/relationships">
  <sheetPr>
    <tabColor indexed="27"/>
  </sheetPr>
  <dimension ref="A1:I37"/>
  <sheetViews>
    <sheetView zoomScalePageLayoutView="0" workbookViewId="0" topLeftCell="A1">
      <selection activeCell="A4" sqref="A4:I4"/>
    </sheetView>
  </sheetViews>
  <sheetFormatPr defaultColWidth="9.00390625" defaultRowHeight="16.5"/>
  <cols>
    <col min="1" max="1" width="8.625" style="169" customWidth="1"/>
    <col min="2" max="2" width="7.125" style="169" customWidth="1"/>
    <col min="3" max="3" width="23.50390625" style="169" customWidth="1"/>
    <col min="4" max="4" width="9.375" style="250" customWidth="1"/>
    <col min="5" max="5" width="7.125" style="251" customWidth="1"/>
    <col min="6" max="6" width="8.625" style="169" customWidth="1"/>
    <col min="7" max="7" width="7.625" style="169" customWidth="1"/>
    <col min="8" max="8" width="8.625" style="169" customWidth="1"/>
    <col min="9" max="9" width="9.125" style="169" customWidth="1"/>
    <col min="10" max="16384" width="9.00390625" style="169" customWidth="1"/>
  </cols>
  <sheetData>
    <row r="1" spans="1:9" ht="21" customHeight="1">
      <c r="A1" s="663" t="s">
        <v>81</v>
      </c>
      <c r="B1" s="664"/>
      <c r="C1" s="664"/>
      <c r="D1" s="664"/>
      <c r="E1" s="664"/>
      <c r="F1" s="664"/>
      <c r="G1" s="664"/>
      <c r="H1" s="664"/>
      <c r="I1" s="664"/>
    </row>
    <row r="2" spans="1:9" s="170" customFormat="1" ht="21" customHeight="1">
      <c r="A2" s="663" t="s">
        <v>163</v>
      </c>
      <c r="B2" s="664"/>
      <c r="C2" s="664"/>
      <c r="D2" s="664"/>
      <c r="E2" s="664"/>
      <c r="F2" s="664"/>
      <c r="G2" s="664"/>
      <c r="H2" s="664"/>
      <c r="I2" s="664"/>
    </row>
    <row r="3" spans="1:9" s="171" customFormat="1" ht="25.5" customHeight="1">
      <c r="A3" s="665" t="s">
        <v>773</v>
      </c>
      <c r="B3" s="665"/>
      <c r="C3" s="665"/>
      <c r="D3" s="665"/>
      <c r="E3" s="665"/>
      <c r="F3" s="665"/>
      <c r="G3" s="665"/>
      <c r="H3" s="665"/>
      <c r="I3" s="665"/>
    </row>
    <row r="4" spans="1:9" ht="23.25" customHeight="1" thickBot="1">
      <c r="A4" s="667" t="s">
        <v>788</v>
      </c>
      <c r="B4" s="667"/>
      <c r="C4" s="667"/>
      <c r="D4" s="667"/>
      <c r="E4" s="667"/>
      <c r="F4" s="667"/>
      <c r="G4" s="667"/>
      <c r="H4" s="667"/>
      <c r="I4" s="667"/>
    </row>
    <row r="5" spans="1:9" ht="22.5" customHeight="1">
      <c r="A5" s="757" t="s">
        <v>93</v>
      </c>
      <c r="B5" s="758"/>
      <c r="C5" s="759" t="s">
        <v>94</v>
      </c>
      <c r="D5" s="761" t="s">
        <v>95</v>
      </c>
      <c r="E5" s="758"/>
      <c r="F5" s="761" t="s">
        <v>96</v>
      </c>
      <c r="G5" s="758"/>
      <c r="H5" s="761" t="s">
        <v>911</v>
      </c>
      <c r="I5" s="762"/>
    </row>
    <row r="6" spans="1:9" ht="22.5" customHeight="1">
      <c r="A6" s="485" t="s">
        <v>97</v>
      </c>
      <c r="B6" s="510" t="s">
        <v>98</v>
      </c>
      <c r="C6" s="760"/>
      <c r="D6" s="511" t="s">
        <v>97</v>
      </c>
      <c r="E6" s="512" t="s">
        <v>98</v>
      </c>
      <c r="F6" s="510" t="s">
        <v>97</v>
      </c>
      <c r="G6" s="510" t="s">
        <v>98</v>
      </c>
      <c r="H6" s="510" t="s">
        <v>97</v>
      </c>
      <c r="I6" s="513" t="s">
        <v>98</v>
      </c>
    </row>
    <row r="7" spans="1:9" ht="22.5" customHeight="1">
      <c r="A7" s="232">
        <f>A8</f>
        <v>8032</v>
      </c>
      <c r="B7" s="514">
        <f>A7/A7*100</f>
        <v>100</v>
      </c>
      <c r="C7" s="229" t="s">
        <v>88</v>
      </c>
      <c r="D7" s="250">
        <v>11145</v>
      </c>
      <c r="E7" s="515">
        <f>ROUND(F7/$F$7*100,2)</f>
        <v>100</v>
      </c>
      <c r="F7" s="233">
        <v>10641</v>
      </c>
      <c r="G7" s="234">
        <f>ROUND(F7/$F$7*100,2)</f>
        <v>100</v>
      </c>
      <c r="H7" s="235">
        <f>D7-F7</f>
        <v>504</v>
      </c>
      <c r="I7" s="236">
        <f>H7/F7*100</f>
        <v>4.736396955173386</v>
      </c>
    </row>
    <row r="8" spans="1:9" ht="22.5" customHeight="1">
      <c r="A8" s="232">
        <f>A9</f>
        <v>8032</v>
      </c>
      <c r="B8" s="234">
        <f>A8/A7*100</f>
        <v>100</v>
      </c>
      <c r="C8" s="229" t="s">
        <v>912</v>
      </c>
      <c r="D8" s="250">
        <v>11145</v>
      </c>
      <c r="E8" s="516">
        <f>ROUND(F8/$F$7*100,2)</f>
        <v>100</v>
      </c>
      <c r="F8" s="233">
        <v>10641</v>
      </c>
      <c r="G8" s="234">
        <f aca="true" t="shared" si="0" ref="G8:G22">ROUND(F8/$F$7*100,2)</f>
        <v>100</v>
      </c>
      <c r="H8" s="235">
        <f aca="true" t="shared" si="1" ref="H8:H22">D8-F8</f>
        <v>504</v>
      </c>
      <c r="I8" s="236">
        <f aca="true" t="shared" si="2" ref="I8:I22">H8/F8*100</f>
        <v>4.736396955173386</v>
      </c>
    </row>
    <row r="9" spans="1:9" ht="22.5" customHeight="1">
      <c r="A9" s="232">
        <v>8032</v>
      </c>
      <c r="B9" s="234">
        <f>A9/A7*100</f>
        <v>100</v>
      </c>
      <c r="C9" s="229" t="s">
        <v>913</v>
      </c>
      <c r="D9" s="517">
        <v>11145</v>
      </c>
      <c r="E9" s="234">
        <f>ROUND(F9/$F$7*100,2)</f>
        <v>100</v>
      </c>
      <c r="F9" s="233">
        <v>10641</v>
      </c>
      <c r="G9" s="234">
        <f t="shared" si="0"/>
        <v>100</v>
      </c>
      <c r="H9" s="235">
        <f t="shared" si="1"/>
        <v>504</v>
      </c>
      <c r="I9" s="236">
        <f t="shared" si="2"/>
        <v>4.736396955173386</v>
      </c>
    </row>
    <row r="10" spans="1:9" ht="22.5" customHeight="1">
      <c r="A10" s="232">
        <f>A11+A13</f>
        <v>7011</v>
      </c>
      <c r="B10" s="234">
        <f>A10/A7*100</f>
        <v>87.28834661354583</v>
      </c>
      <c r="C10" s="229" t="s">
        <v>100</v>
      </c>
      <c r="D10" s="517">
        <f>D11+D13</f>
        <v>10379</v>
      </c>
      <c r="E10" s="234">
        <f>ROUND(F10/$F$7*100,2)</f>
        <v>100.34</v>
      </c>
      <c r="F10" s="233">
        <v>10677</v>
      </c>
      <c r="G10" s="234">
        <f t="shared" si="0"/>
        <v>100.34</v>
      </c>
      <c r="H10" s="235">
        <f t="shared" si="1"/>
        <v>-298</v>
      </c>
      <c r="I10" s="236">
        <f t="shared" si="2"/>
        <v>-2.7910461740189194</v>
      </c>
    </row>
    <row r="11" spans="1:9" ht="22.5" customHeight="1">
      <c r="A11" s="232">
        <f>A12</f>
        <v>6873</v>
      </c>
      <c r="B11" s="234">
        <f>A11/A7*100</f>
        <v>85.57021912350598</v>
      </c>
      <c r="C11" s="229" t="s">
        <v>914</v>
      </c>
      <c r="D11" s="250">
        <f>D12</f>
        <v>10199</v>
      </c>
      <c r="E11" s="516">
        <f>E12</f>
        <v>98.65</v>
      </c>
      <c r="F11" s="233">
        <v>10497</v>
      </c>
      <c r="G11" s="234">
        <f t="shared" si="0"/>
        <v>98.65</v>
      </c>
      <c r="H11" s="235">
        <f t="shared" si="1"/>
        <v>-298</v>
      </c>
      <c r="I11" s="236">
        <f t="shared" si="2"/>
        <v>-2.838906354196437</v>
      </c>
    </row>
    <row r="12" spans="1:9" ht="22.5" customHeight="1">
      <c r="A12" s="232">
        <v>6873</v>
      </c>
      <c r="B12" s="234">
        <f>A12/A7*100</f>
        <v>85.57021912350598</v>
      </c>
      <c r="C12" s="229" t="s">
        <v>915</v>
      </c>
      <c r="D12" s="250">
        <v>10199</v>
      </c>
      <c r="E12" s="516">
        <f aca="true" t="shared" si="3" ref="E12:E18">ROUND(F12/$F$7*100,2)</f>
        <v>98.65</v>
      </c>
      <c r="F12" s="233">
        <v>10497</v>
      </c>
      <c r="G12" s="234">
        <f t="shared" si="0"/>
        <v>98.65</v>
      </c>
      <c r="H12" s="235">
        <f t="shared" si="1"/>
        <v>-298</v>
      </c>
      <c r="I12" s="236">
        <f t="shared" si="2"/>
        <v>-2.838906354196437</v>
      </c>
    </row>
    <row r="13" spans="1:9" ht="22.5" customHeight="1">
      <c r="A13" s="232">
        <f>A14</f>
        <v>138</v>
      </c>
      <c r="B13" s="234">
        <f>A13/A7*100</f>
        <v>1.7181274900398404</v>
      </c>
      <c r="C13" s="229" t="s">
        <v>916</v>
      </c>
      <c r="D13" s="517">
        <v>180</v>
      </c>
      <c r="E13" s="234">
        <f t="shared" si="3"/>
        <v>1.69</v>
      </c>
      <c r="F13" s="233">
        <f>F14</f>
        <v>180</v>
      </c>
      <c r="G13" s="234">
        <f t="shared" si="0"/>
        <v>1.69</v>
      </c>
      <c r="H13" s="235">
        <f t="shared" si="1"/>
        <v>0</v>
      </c>
      <c r="I13" s="236">
        <f t="shared" si="2"/>
        <v>0</v>
      </c>
    </row>
    <row r="14" spans="1:9" ht="22.5" customHeight="1">
      <c r="A14" s="232">
        <v>138</v>
      </c>
      <c r="B14" s="234">
        <f>A14/A8*100</f>
        <v>1.7181274900398404</v>
      </c>
      <c r="C14" s="229" t="s">
        <v>917</v>
      </c>
      <c r="D14" s="250">
        <v>180</v>
      </c>
      <c r="E14" s="516">
        <f t="shared" si="3"/>
        <v>1.69</v>
      </c>
      <c r="F14" s="233">
        <f>'管理費用明細'!B7</f>
        <v>180</v>
      </c>
      <c r="G14" s="234">
        <f t="shared" si="0"/>
        <v>1.69</v>
      </c>
      <c r="H14" s="235">
        <f t="shared" si="1"/>
        <v>0</v>
      </c>
      <c r="I14" s="236">
        <f t="shared" si="2"/>
        <v>0</v>
      </c>
    </row>
    <row r="15" spans="1:9" ht="22.5" customHeight="1">
      <c r="A15" s="232">
        <f>A7-A10</f>
        <v>1021</v>
      </c>
      <c r="B15" s="234">
        <f>A15/A7*100</f>
        <v>12.711653386454183</v>
      </c>
      <c r="C15" s="229" t="s">
        <v>102</v>
      </c>
      <c r="D15" s="250">
        <f>D7-D10</f>
        <v>766</v>
      </c>
      <c r="E15" s="516">
        <f>ROUND(F15/$F$7*100,2)</f>
        <v>-0.34</v>
      </c>
      <c r="F15" s="233">
        <f>F7-F10</f>
        <v>-36</v>
      </c>
      <c r="G15" s="234">
        <f t="shared" si="0"/>
        <v>-0.34</v>
      </c>
      <c r="H15" s="235">
        <f t="shared" si="1"/>
        <v>802</v>
      </c>
      <c r="I15" s="236">
        <f t="shared" si="2"/>
        <v>-2227.777777777778</v>
      </c>
    </row>
    <row r="16" spans="1:9" ht="22.5" customHeight="1">
      <c r="A16" s="518">
        <f>A17+A19</f>
        <v>52</v>
      </c>
      <c r="B16" s="234">
        <f>A16/A7*100</f>
        <v>0.647410358565737</v>
      </c>
      <c r="C16" s="229" t="s">
        <v>103</v>
      </c>
      <c r="D16" s="517">
        <v>54</v>
      </c>
      <c r="E16" s="516">
        <f t="shared" si="3"/>
        <v>0.51</v>
      </c>
      <c r="F16" s="233">
        <v>54</v>
      </c>
      <c r="G16" s="234">
        <f t="shared" si="0"/>
        <v>0.51</v>
      </c>
      <c r="H16" s="519">
        <f t="shared" si="1"/>
        <v>0</v>
      </c>
      <c r="I16" s="520">
        <f t="shared" si="2"/>
        <v>0</v>
      </c>
    </row>
    <row r="17" spans="1:9" ht="22.5" customHeight="1">
      <c r="A17" s="518">
        <v>48</v>
      </c>
      <c r="B17" s="234">
        <f>A17/A7*100</f>
        <v>0.5976095617529881</v>
      </c>
      <c r="C17" s="229" t="s">
        <v>918</v>
      </c>
      <c r="D17" s="250">
        <v>54</v>
      </c>
      <c r="E17" s="516">
        <f t="shared" si="3"/>
        <v>0.51</v>
      </c>
      <c r="F17" s="233">
        <v>54</v>
      </c>
      <c r="G17" s="234">
        <f t="shared" si="0"/>
        <v>0.51</v>
      </c>
      <c r="H17" s="519">
        <f t="shared" si="1"/>
        <v>0</v>
      </c>
      <c r="I17" s="520">
        <f t="shared" si="2"/>
        <v>0</v>
      </c>
    </row>
    <row r="18" spans="1:9" ht="22.5" customHeight="1">
      <c r="A18" s="521">
        <v>48</v>
      </c>
      <c r="B18" s="516">
        <f>A18/A7*100</f>
        <v>0.5976095617529881</v>
      </c>
      <c r="C18" s="229" t="s">
        <v>919</v>
      </c>
      <c r="D18" s="250">
        <v>54</v>
      </c>
      <c r="E18" s="516">
        <f t="shared" si="3"/>
        <v>0.51</v>
      </c>
      <c r="F18" s="233">
        <v>54</v>
      </c>
      <c r="G18" s="234">
        <f t="shared" si="0"/>
        <v>0.51</v>
      </c>
      <c r="H18" s="519">
        <f t="shared" si="1"/>
        <v>0</v>
      </c>
      <c r="I18" s="520">
        <f t="shared" si="2"/>
        <v>0</v>
      </c>
    </row>
    <row r="19" spans="1:9" ht="22.5" customHeight="1">
      <c r="A19" s="518">
        <v>4</v>
      </c>
      <c r="B19" s="516">
        <f>A19/A8*100</f>
        <v>0.049800796812749</v>
      </c>
      <c r="C19" s="229" t="s">
        <v>920</v>
      </c>
      <c r="D19" s="250">
        <v>0</v>
      </c>
      <c r="E19" s="522">
        <v>0</v>
      </c>
      <c r="F19" s="523">
        <f>F20</f>
        <v>0</v>
      </c>
      <c r="G19" s="524">
        <f t="shared" si="0"/>
        <v>0</v>
      </c>
      <c r="H19" s="519">
        <f t="shared" si="1"/>
        <v>0</v>
      </c>
      <c r="I19" s="520">
        <v>0</v>
      </c>
    </row>
    <row r="20" spans="1:9" ht="22.5" customHeight="1">
      <c r="A20" s="518">
        <v>4</v>
      </c>
      <c r="B20" s="516">
        <f>A20/A9*100</f>
        <v>0.049800796812749</v>
      </c>
      <c r="C20" s="229" t="s">
        <v>921</v>
      </c>
      <c r="D20" s="250">
        <v>0</v>
      </c>
      <c r="E20" s="522">
        <v>0</v>
      </c>
      <c r="F20" s="523">
        <v>0</v>
      </c>
      <c r="G20" s="524">
        <f t="shared" si="0"/>
        <v>0</v>
      </c>
      <c r="H20" s="519">
        <f t="shared" si="1"/>
        <v>0</v>
      </c>
      <c r="I20" s="520">
        <v>0</v>
      </c>
    </row>
    <row r="21" spans="1:9" ht="22.5" customHeight="1">
      <c r="A21" s="518">
        <f>A16</f>
        <v>52</v>
      </c>
      <c r="B21" s="234">
        <f>A21/A7*100</f>
        <v>0.647410358565737</v>
      </c>
      <c r="C21" s="229" t="s">
        <v>922</v>
      </c>
      <c r="D21" s="250">
        <v>54</v>
      </c>
      <c r="E21" s="516">
        <f>ROUND(F21/$F$7*100,2)</f>
        <v>0.51</v>
      </c>
      <c r="F21" s="233">
        <f>F16</f>
        <v>54</v>
      </c>
      <c r="G21" s="234">
        <f t="shared" si="0"/>
        <v>0.51</v>
      </c>
      <c r="H21" s="519">
        <f t="shared" si="1"/>
        <v>0</v>
      </c>
      <c r="I21" s="520">
        <f t="shared" si="2"/>
        <v>0</v>
      </c>
    </row>
    <row r="22" spans="1:9" ht="22.5" customHeight="1">
      <c r="A22" s="232">
        <f>A15+A21</f>
        <v>1073</v>
      </c>
      <c r="B22" s="234">
        <f>A22/A7*100</f>
        <v>13.35906374501992</v>
      </c>
      <c r="C22" s="229" t="s">
        <v>104</v>
      </c>
      <c r="D22" s="517">
        <f>D15+D16</f>
        <v>820</v>
      </c>
      <c r="E22" s="234">
        <f>ROUND(F22/$F$7*100,2)</f>
        <v>0.17</v>
      </c>
      <c r="F22" s="233">
        <f>F15+F21</f>
        <v>18</v>
      </c>
      <c r="G22" s="234">
        <f t="shared" si="0"/>
        <v>0.17</v>
      </c>
      <c r="H22" s="235">
        <f t="shared" si="1"/>
        <v>802</v>
      </c>
      <c r="I22" s="236">
        <f t="shared" si="2"/>
        <v>4455.555555555556</v>
      </c>
    </row>
    <row r="23" spans="1:9" ht="22.5" customHeight="1">
      <c r="A23" s="232"/>
      <c r="B23" s="234"/>
      <c r="C23" s="229"/>
      <c r="D23" s="233"/>
      <c r="E23" s="234"/>
      <c r="F23" s="235"/>
      <c r="G23" s="234"/>
      <c r="H23" s="235"/>
      <c r="I23" s="236"/>
    </row>
    <row r="24" spans="1:9" ht="22.5" customHeight="1">
      <c r="A24" s="232"/>
      <c r="B24" s="237"/>
      <c r="C24" s="238"/>
      <c r="D24" s="239"/>
      <c r="E24" s="237"/>
      <c r="F24" s="240"/>
      <c r="G24" s="237"/>
      <c r="H24" s="235"/>
      <c r="I24" s="241"/>
    </row>
    <row r="25" spans="1:9" ht="22.5" customHeight="1">
      <c r="A25" s="232"/>
      <c r="B25" s="237"/>
      <c r="C25" s="238"/>
      <c r="D25" s="239"/>
      <c r="E25" s="237"/>
      <c r="F25" s="240"/>
      <c r="G25" s="237"/>
      <c r="H25" s="235"/>
      <c r="I25" s="241"/>
    </row>
    <row r="26" spans="1:9" ht="22.5" customHeight="1">
      <c r="A26" s="232"/>
      <c r="B26" s="237"/>
      <c r="C26" s="238"/>
      <c r="D26" s="239"/>
      <c r="E26" s="237"/>
      <c r="F26" s="240"/>
      <c r="G26" s="237"/>
      <c r="H26" s="235"/>
      <c r="I26" s="241"/>
    </row>
    <row r="27" spans="1:9" ht="22.5" customHeight="1">
      <c r="A27" s="232"/>
      <c r="B27" s="237"/>
      <c r="C27" s="238"/>
      <c r="D27" s="239"/>
      <c r="E27" s="237"/>
      <c r="F27" s="240"/>
      <c r="G27" s="237"/>
      <c r="H27" s="235"/>
      <c r="I27" s="241"/>
    </row>
    <row r="28" spans="1:9" ht="22.5" customHeight="1">
      <c r="A28" s="232"/>
      <c r="B28" s="237"/>
      <c r="C28" s="238"/>
      <c r="D28" s="239"/>
      <c r="E28" s="237"/>
      <c r="F28" s="240"/>
      <c r="G28" s="237"/>
      <c r="H28" s="235"/>
      <c r="I28" s="241"/>
    </row>
    <row r="29" spans="1:9" ht="22.5" customHeight="1">
      <c r="A29" s="232"/>
      <c r="B29" s="237"/>
      <c r="C29" s="238"/>
      <c r="D29" s="239"/>
      <c r="E29" s="237"/>
      <c r="F29" s="240"/>
      <c r="G29" s="237"/>
      <c r="H29" s="235"/>
      <c r="I29" s="241"/>
    </row>
    <row r="30" spans="1:9" ht="22.5" customHeight="1">
      <c r="A30" s="232"/>
      <c r="B30" s="237"/>
      <c r="C30" s="238"/>
      <c r="D30" s="239"/>
      <c r="E30" s="237"/>
      <c r="F30" s="240"/>
      <c r="G30" s="237"/>
      <c r="H30" s="235"/>
      <c r="I30" s="241"/>
    </row>
    <row r="31" spans="1:9" ht="22.5" customHeight="1">
      <c r="A31" s="232"/>
      <c r="B31" s="237"/>
      <c r="C31" s="238"/>
      <c r="D31" s="239"/>
      <c r="E31" s="237"/>
      <c r="F31" s="240"/>
      <c r="G31" s="237"/>
      <c r="H31" s="240"/>
      <c r="I31" s="241"/>
    </row>
    <row r="32" spans="1:9" ht="22.5" customHeight="1">
      <c r="A32" s="179"/>
      <c r="B32" s="237"/>
      <c r="C32" s="238"/>
      <c r="D32" s="239"/>
      <c r="E32" s="237"/>
      <c r="F32" s="240"/>
      <c r="G32" s="237"/>
      <c r="H32" s="240"/>
      <c r="I32" s="241"/>
    </row>
    <row r="33" spans="1:9" ht="22.5" customHeight="1">
      <c r="A33" s="179"/>
      <c r="B33" s="237"/>
      <c r="C33" s="238"/>
      <c r="D33" s="239"/>
      <c r="E33" s="237"/>
      <c r="F33" s="240"/>
      <c r="G33" s="237"/>
      <c r="H33" s="240"/>
      <c r="I33" s="241"/>
    </row>
    <row r="34" spans="1:9" ht="22.5" customHeight="1">
      <c r="A34" s="179"/>
      <c r="B34" s="237"/>
      <c r="C34" s="238"/>
      <c r="D34" s="239"/>
      <c r="E34" s="237"/>
      <c r="F34" s="240"/>
      <c r="G34" s="237"/>
      <c r="H34" s="240"/>
      <c r="I34" s="241"/>
    </row>
    <row r="35" spans="1:9" ht="33.75" customHeight="1" thickBot="1">
      <c r="A35" s="242"/>
      <c r="B35" s="243"/>
      <c r="C35" s="244"/>
      <c r="D35" s="245"/>
      <c r="E35" s="243"/>
      <c r="F35" s="246"/>
      <c r="G35" s="243"/>
      <c r="H35" s="246"/>
      <c r="I35" s="247"/>
    </row>
    <row r="36" spans="1:9" ht="19.5" customHeight="1">
      <c r="A36" s="174"/>
      <c r="B36" s="174"/>
      <c r="C36" s="174"/>
      <c r="D36" s="248"/>
      <c r="E36" s="249"/>
      <c r="F36" s="174"/>
      <c r="G36" s="174"/>
      <c r="H36" s="174"/>
      <c r="I36" s="174"/>
    </row>
    <row r="37" spans="1:9" ht="19.5" customHeight="1">
      <c r="A37" s="174"/>
      <c r="B37" s="174"/>
      <c r="C37" s="174"/>
      <c r="D37" s="248"/>
      <c r="E37" s="249"/>
      <c r="F37" s="174"/>
      <c r="G37" s="174"/>
      <c r="H37" s="174"/>
      <c r="I37" s="174"/>
    </row>
  </sheetData>
  <sheetProtection/>
  <mergeCells count="9">
    <mergeCell ref="A5:B5"/>
    <mergeCell ref="A1:I1"/>
    <mergeCell ref="A2:I2"/>
    <mergeCell ref="A3:I3"/>
    <mergeCell ref="A4:I4"/>
    <mergeCell ref="C5:C6"/>
    <mergeCell ref="D5:E5"/>
    <mergeCell ref="F5:G5"/>
    <mergeCell ref="H5:I5"/>
  </mergeCells>
  <printOptions/>
  <pageMargins left="0.7480314960629921" right="0.5511811023622047" top="0.5905511811023623" bottom="0.5905511811023623" header="0.5118110236220472" footer="0.5118110236220472"/>
  <pageSetup horizontalDpi="600" verticalDpi="600" orientation="portrait" paperSize="9" scale="98" r:id="rId1"/>
  <headerFooter alignWithMargins="0">
    <oddFooter>&amp;C4-4</oddFooter>
  </headerFooter>
</worksheet>
</file>

<file path=xl/worksheets/sheet5.xml><?xml version="1.0" encoding="utf-8"?>
<worksheet xmlns="http://schemas.openxmlformats.org/spreadsheetml/2006/main" xmlns:r="http://schemas.openxmlformats.org/officeDocument/2006/relationships">
  <sheetPr>
    <tabColor indexed="27"/>
  </sheetPr>
  <dimension ref="A1:I41"/>
  <sheetViews>
    <sheetView workbookViewId="0" topLeftCell="A1">
      <selection activeCell="A4" sqref="A4:I4"/>
    </sheetView>
  </sheetViews>
  <sheetFormatPr defaultColWidth="9.00390625" defaultRowHeight="16.5"/>
  <cols>
    <col min="1" max="1" width="5.625" style="167" customWidth="1"/>
    <col min="2" max="5" width="10.125" style="167" customWidth="1"/>
    <col min="6" max="8" width="10.625" style="167" customWidth="1"/>
    <col min="9" max="9" width="11.75390625" style="167" customWidth="1"/>
    <col min="10" max="16384" width="9.00390625" style="167" customWidth="1"/>
  </cols>
  <sheetData>
    <row r="1" spans="1:9" s="169" customFormat="1" ht="21" customHeight="1">
      <c r="A1" s="663" t="s">
        <v>81</v>
      </c>
      <c r="B1" s="664"/>
      <c r="C1" s="664"/>
      <c r="D1" s="664"/>
      <c r="E1" s="664"/>
      <c r="F1" s="664"/>
      <c r="G1" s="664"/>
      <c r="H1" s="664"/>
      <c r="I1" s="664"/>
    </row>
    <row r="2" spans="1:9" s="170" customFormat="1" ht="21" customHeight="1">
      <c r="A2" s="663" t="s">
        <v>163</v>
      </c>
      <c r="B2" s="664"/>
      <c r="C2" s="664"/>
      <c r="D2" s="664"/>
      <c r="E2" s="664"/>
      <c r="F2" s="664"/>
      <c r="G2" s="664"/>
      <c r="H2" s="664"/>
      <c r="I2" s="664"/>
    </row>
    <row r="3" spans="1:9" s="171" customFormat="1" ht="25.5" customHeight="1">
      <c r="A3" s="665" t="s">
        <v>774</v>
      </c>
      <c r="B3" s="664"/>
      <c r="C3" s="664"/>
      <c r="D3" s="664"/>
      <c r="E3" s="664"/>
      <c r="F3" s="664"/>
      <c r="G3" s="664"/>
      <c r="H3" s="664"/>
      <c r="I3" s="664"/>
    </row>
    <row r="4" spans="1:9" ht="23.25" customHeight="1" thickBot="1">
      <c r="A4" s="763" t="s">
        <v>786</v>
      </c>
      <c r="B4" s="763"/>
      <c r="C4" s="763"/>
      <c r="D4" s="763"/>
      <c r="E4" s="763"/>
      <c r="F4" s="763"/>
      <c r="G4" s="763"/>
      <c r="H4" s="763"/>
      <c r="I4" s="763"/>
    </row>
    <row r="5" spans="1:9" ht="18.75" customHeight="1">
      <c r="A5" s="525" t="s">
        <v>57</v>
      </c>
      <c r="B5" s="252"/>
      <c r="C5" s="252"/>
      <c r="D5" s="252"/>
      <c r="E5" s="252"/>
      <c r="F5" s="252"/>
      <c r="G5" s="252"/>
      <c r="H5" s="526"/>
      <c r="I5" s="527"/>
    </row>
    <row r="6" spans="1:9" ht="18.75" customHeight="1">
      <c r="A6" s="528"/>
      <c r="B6" s="253" t="s">
        <v>332</v>
      </c>
      <c r="C6" s="253"/>
      <c r="D6" s="253"/>
      <c r="E6" s="253"/>
      <c r="F6" s="253"/>
      <c r="G6" s="253"/>
      <c r="H6" s="83"/>
      <c r="I6" s="168"/>
    </row>
    <row r="7" spans="1:9" ht="18.75" customHeight="1">
      <c r="A7" s="528"/>
      <c r="B7" s="253" t="s">
        <v>58</v>
      </c>
      <c r="C7" s="253"/>
      <c r="D7" s="253"/>
      <c r="E7" s="253"/>
      <c r="F7" s="253"/>
      <c r="G7" s="253"/>
      <c r="H7" s="83"/>
      <c r="I7" s="168"/>
    </row>
    <row r="8" spans="1:9" ht="18.75" customHeight="1">
      <c r="A8" s="528"/>
      <c r="B8" s="529"/>
      <c r="C8" s="253" t="s">
        <v>791</v>
      </c>
      <c r="D8" s="253"/>
      <c r="E8" s="253"/>
      <c r="F8" s="253"/>
      <c r="G8" s="253"/>
      <c r="H8" s="83"/>
      <c r="I8" s="168"/>
    </row>
    <row r="9" spans="1:9" ht="18.75" customHeight="1">
      <c r="A9" s="528"/>
      <c r="B9" s="529"/>
      <c r="C9" s="253" t="s">
        <v>726</v>
      </c>
      <c r="D9" s="253"/>
      <c r="E9" s="253"/>
      <c r="F9" s="253"/>
      <c r="G9" s="253"/>
      <c r="H9" s="83"/>
      <c r="I9" s="168"/>
    </row>
    <row r="10" spans="1:9" ht="18.75" customHeight="1">
      <c r="A10" s="528"/>
      <c r="B10" s="529"/>
      <c r="C10" s="253" t="s">
        <v>792</v>
      </c>
      <c r="D10" s="253"/>
      <c r="E10" s="253"/>
      <c r="F10" s="253"/>
      <c r="G10" s="253"/>
      <c r="H10" s="83"/>
      <c r="I10" s="168"/>
    </row>
    <row r="11" spans="1:9" ht="18.75" customHeight="1">
      <c r="A11" s="528"/>
      <c r="B11" s="529"/>
      <c r="C11" s="253" t="s">
        <v>795</v>
      </c>
      <c r="D11" s="253"/>
      <c r="E11" s="253"/>
      <c r="F11" s="253"/>
      <c r="G11" s="500"/>
      <c r="H11" s="83"/>
      <c r="I11" s="168"/>
    </row>
    <row r="12" spans="1:9" ht="18.75" customHeight="1">
      <c r="A12" s="528" t="s">
        <v>59</v>
      </c>
      <c r="B12" s="529"/>
      <c r="C12" s="253" t="s">
        <v>727</v>
      </c>
      <c r="D12" s="253"/>
      <c r="E12" s="253"/>
      <c r="F12" s="253"/>
      <c r="G12" s="253"/>
      <c r="H12" s="83"/>
      <c r="I12" s="168"/>
    </row>
    <row r="13" spans="1:9" ht="18.75" customHeight="1">
      <c r="A13" s="528"/>
      <c r="B13" s="253" t="s">
        <v>60</v>
      </c>
      <c r="C13" s="253"/>
      <c r="D13" s="253"/>
      <c r="E13" s="253"/>
      <c r="F13" s="253"/>
      <c r="G13" s="253"/>
      <c r="H13" s="83"/>
      <c r="I13" s="168"/>
    </row>
    <row r="14" spans="1:9" ht="18.75" customHeight="1">
      <c r="A14" s="528"/>
      <c r="B14" s="529"/>
      <c r="C14" s="253" t="s">
        <v>793</v>
      </c>
      <c r="D14" s="253"/>
      <c r="E14" s="253"/>
      <c r="F14" s="253"/>
      <c r="G14" s="253"/>
      <c r="H14" s="83"/>
      <c r="I14" s="168"/>
    </row>
    <row r="15" spans="1:9" ht="18.75" customHeight="1">
      <c r="A15" s="528"/>
      <c r="B15" s="529"/>
      <c r="C15" s="172" t="s">
        <v>794</v>
      </c>
      <c r="D15" s="253"/>
      <c r="E15" s="253"/>
      <c r="F15" s="253"/>
      <c r="G15" s="253"/>
      <c r="H15" s="83"/>
      <c r="I15" s="168"/>
    </row>
    <row r="16" spans="1:9" ht="18.75" customHeight="1">
      <c r="A16" s="528"/>
      <c r="B16" s="529"/>
      <c r="C16" s="253" t="s">
        <v>796</v>
      </c>
      <c r="D16" s="253"/>
      <c r="E16" s="253"/>
      <c r="F16" s="253"/>
      <c r="G16" s="253"/>
      <c r="H16" s="83"/>
      <c r="I16" s="168"/>
    </row>
    <row r="17" spans="1:9" ht="18.75" customHeight="1">
      <c r="A17" s="528"/>
      <c r="B17" s="529"/>
      <c r="C17" s="253" t="s">
        <v>797</v>
      </c>
      <c r="D17" s="253"/>
      <c r="E17" s="253"/>
      <c r="F17" s="253"/>
      <c r="G17" s="253"/>
      <c r="H17" s="83"/>
      <c r="I17" s="168"/>
    </row>
    <row r="18" spans="1:9" ht="18.75" customHeight="1">
      <c r="A18" s="528"/>
      <c r="B18" s="529"/>
      <c r="C18" s="253" t="s">
        <v>728</v>
      </c>
      <c r="D18" s="253"/>
      <c r="E18" s="253"/>
      <c r="F18" s="253"/>
      <c r="G18" s="253"/>
      <c r="H18" s="83"/>
      <c r="I18" s="168"/>
    </row>
    <row r="19" spans="1:9" ht="18.75" customHeight="1">
      <c r="A19" s="528"/>
      <c r="B19" s="529"/>
      <c r="C19" s="253" t="s">
        <v>729</v>
      </c>
      <c r="D19" s="253"/>
      <c r="E19" s="253"/>
      <c r="F19" s="253"/>
      <c r="G19" s="253"/>
      <c r="H19" s="83"/>
      <c r="I19" s="168"/>
    </row>
    <row r="20" spans="1:9" ht="18.75" customHeight="1">
      <c r="A20" s="528"/>
      <c r="B20" s="253"/>
      <c r="C20" s="253"/>
      <c r="D20" s="253"/>
      <c r="E20" s="253"/>
      <c r="F20" s="253"/>
      <c r="G20" s="253"/>
      <c r="H20" s="83"/>
      <c r="I20" s="168"/>
    </row>
    <row r="21" spans="1:9" ht="19.5" customHeight="1">
      <c r="A21" s="254"/>
      <c r="B21" s="253" t="s">
        <v>717</v>
      </c>
      <c r="C21" s="253"/>
      <c r="D21" s="253"/>
      <c r="E21" s="253"/>
      <c r="F21" s="253"/>
      <c r="G21" s="253"/>
      <c r="H21" s="83"/>
      <c r="I21" s="168"/>
    </row>
    <row r="22" spans="1:9" ht="18.75" customHeight="1">
      <c r="A22" s="254"/>
      <c r="B22" s="253" t="s">
        <v>473</v>
      </c>
      <c r="C22" s="253"/>
      <c r="D22" s="253"/>
      <c r="E22" s="253"/>
      <c r="F22" s="253"/>
      <c r="G22" s="253"/>
      <c r="H22" s="83"/>
      <c r="I22" s="168"/>
    </row>
    <row r="23" spans="1:9" ht="18.75" customHeight="1">
      <c r="A23" s="173"/>
      <c r="B23" s="684" t="s">
        <v>706</v>
      </c>
      <c r="C23" s="711"/>
      <c r="D23" s="711"/>
      <c r="E23" s="711"/>
      <c r="F23" s="711"/>
      <c r="G23" s="711"/>
      <c r="H23" s="711"/>
      <c r="I23" s="707"/>
    </row>
    <row r="24" spans="1:9" ht="18.75" customHeight="1">
      <c r="A24" s="173"/>
      <c r="B24" s="684" t="s">
        <v>718</v>
      </c>
      <c r="C24" s="711"/>
      <c r="D24" s="711"/>
      <c r="E24" s="711"/>
      <c r="F24" s="711"/>
      <c r="G24" s="711"/>
      <c r="H24" s="711"/>
      <c r="I24" s="707"/>
    </row>
    <row r="25" spans="1:9" ht="18.75" customHeight="1">
      <c r="A25" s="173"/>
      <c r="B25" s="684"/>
      <c r="C25" s="711"/>
      <c r="D25" s="483"/>
      <c r="E25" s="483"/>
      <c r="F25" s="483"/>
      <c r="G25" s="483"/>
      <c r="H25" s="483"/>
      <c r="I25" s="230"/>
    </row>
    <row r="26" spans="1:9" ht="18.75" customHeight="1">
      <c r="A26" s="173" t="s">
        <v>61</v>
      </c>
      <c r="B26" s="149"/>
      <c r="C26" s="483"/>
      <c r="D26" s="483"/>
      <c r="E26" s="483"/>
      <c r="F26" s="483"/>
      <c r="G26" s="483"/>
      <c r="H26" s="483"/>
      <c r="I26" s="230"/>
    </row>
    <row r="27" spans="1:9" ht="18.75" customHeight="1">
      <c r="A27" s="530"/>
      <c r="B27" s="253" t="s">
        <v>721</v>
      </c>
      <c r="C27" s="253"/>
      <c r="D27" s="253"/>
      <c r="E27" s="253"/>
      <c r="F27" s="253"/>
      <c r="G27" s="253"/>
      <c r="H27" s="83"/>
      <c r="I27" s="168"/>
    </row>
    <row r="28" spans="1:9" ht="18.75" customHeight="1">
      <c r="A28" s="255" t="s">
        <v>62</v>
      </c>
      <c r="B28" s="83"/>
      <c r="C28" s="83"/>
      <c r="D28" s="83"/>
      <c r="E28" s="83"/>
      <c r="F28" s="83"/>
      <c r="G28" s="83"/>
      <c r="H28" s="83"/>
      <c r="I28" s="168"/>
    </row>
    <row r="29" spans="1:9" ht="18.75" customHeight="1">
      <c r="A29" s="255"/>
      <c r="B29" s="83" t="s">
        <v>813</v>
      </c>
      <c r="C29" s="83"/>
      <c r="D29" s="83"/>
      <c r="E29" s="83"/>
      <c r="F29" s="83"/>
      <c r="G29" s="83"/>
      <c r="H29" s="83"/>
      <c r="I29" s="168"/>
    </row>
    <row r="30" spans="1:9" ht="18.75" customHeight="1">
      <c r="A30" s="255"/>
      <c r="B30" s="83" t="s">
        <v>923</v>
      </c>
      <c r="C30" s="83"/>
      <c r="D30" s="83"/>
      <c r="E30" s="83"/>
      <c r="F30" s="83"/>
      <c r="G30" s="83"/>
      <c r="H30" s="83"/>
      <c r="I30" s="168"/>
    </row>
    <row r="31" spans="1:9" ht="18.75" customHeight="1">
      <c r="A31" s="255"/>
      <c r="B31" s="83" t="s">
        <v>924</v>
      </c>
      <c r="C31" s="83"/>
      <c r="D31" s="83"/>
      <c r="E31" s="83"/>
      <c r="F31" s="83"/>
      <c r="G31" s="83"/>
      <c r="H31" s="83"/>
      <c r="I31" s="168"/>
    </row>
    <row r="32" spans="1:9" ht="18.75" customHeight="1">
      <c r="A32" s="255"/>
      <c r="B32" s="83" t="s">
        <v>822</v>
      </c>
      <c r="C32" s="83"/>
      <c r="D32" s="83"/>
      <c r="E32" s="83"/>
      <c r="F32" s="83"/>
      <c r="G32" s="83"/>
      <c r="H32" s="83"/>
      <c r="I32" s="168"/>
    </row>
    <row r="33" spans="1:9" ht="18.75" customHeight="1">
      <c r="A33" s="255"/>
      <c r="B33" s="83" t="s">
        <v>814</v>
      </c>
      <c r="C33" s="83"/>
      <c r="D33" s="83"/>
      <c r="E33" s="83"/>
      <c r="F33" s="83"/>
      <c r="G33" s="83"/>
      <c r="H33" s="83"/>
      <c r="I33" s="168"/>
    </row>
    <row r="34" spans="1:9" ht="18.75" customHeight="1">
      <c r="A34" s="255"/>
      <c r="B34" s="83" t="s">
        <v>490</v>
      </c>
      <c r="C34" s="83"/>
      <c r="D34" s="83"/>
      <c r="E34" s="83"/>
      <c r="F34" s="83"/>
      <c r="G34" s="83"/>
      <c r="H34" s="83"/>
      <c r="I34" s="168"/>
    </row>
    <row r="35" spans="1:9" ht="18.75" customHeight="1">
      <c r="A35" s="255" t="s">
        <v>63</v>
      </c>
      <c r="B35" s="83"/>
      <c r="C35" s="83"/>
      <c r="D35" s="83"/>
      <c r="E35" s="83"/>
      <c r="F35" s="83"/>
      <c r="G35" s="83"/>
      <c r="H35" s="83"/>
      <c r="I35" s="168"/>
    </row>
    <row r="36" spans="1:9" ht="18.75" customHeight="1">
      <c r="A36" s="255"/>
      <c r="B36" s="83" t="s">
        <v>491</v>
      </c>
      <c r="C36" s="83"/>
      <c r="D36" s="83"/>
      <c r="E36" s="83"/>
      <c r="F36" s="83"/>
      <c r="G36" s="83"/>
      <c r="H36" s="83"/>
      <c r="I36" s="168"/>
    </row>
    <row r="37" spans="1:9" ht="18.75" customHeight="1">
      <c r="A37" s="255"/>
      <c r="B37" s="83" t="s">
        <v>829</v>
      </c>
      <c r="C37" s="83"/>
      <c r="D37" s="83"/>
      <c r="E37" s="83"/>
      <c r="F37" s="83"/>
      <c r="G37" s="83"/>
      <c r="H37" s="83"/>
      <c r="I37" s="168"/>
    </row>
    <row r="38" spans="1:9" ht="18.75" customHeight="1">
      <c r="A38" s="255"/>
      <c r="B38" s="83" t="s">
        <v>333</v>
      </c>
      <c r="C38" s="83"/>
      <c r="D38" s="83"/>
      <c r="E38" s="83"/>
      <c r="F38" s="83"/>
      <c r="G38" s="83"/>
      <c r="H38" s="83"/>
      <c r="I38" s="168"/>
    </row>
    <row r="39" spans="1:9" ht="24" customHeight="1">
      <c r="A39" s="255"/>
      <c r="B39" s="83"/>
      <c r="C39" s="83"/>
      <c r="D39" s="83"/>
      <c r="E39" s="83"/>
      <c r="F39" s="83"/>
      <c r="G39" s="83"/>
      <c r="H39" s="83"/>
      <c r="I39" s="168"/>
    </row>
    <row r="40" spans="1:9" ht="19.5" customHeight="1">
      <c r="A40" s="255"/>
      <c r="B40" s="83"/>
      <c r="C40" s="83"/>
      <c r="D40" s="83"/>
      <c r="E40" s="83"/>
      <c r="F40" s="83"/>
      <c r="G40" s="83"/>
      <c r="H40" s="83"/>
      <c r="I40" s="168"/>
    </row>
    <row r="41" spans="1:9" ht="19.5" customHeight="1" thickBot="1">
      <c r="A41" s="256"/>
      <c r="B41" s="257"/>
      <c r="C41" s="257"/>
      <c r="D41" s="257"/>
      <c r="E41" s="257"/>
      <c r="F41" s="257"/>
      <c r="G41" s="257"/>
      <c r="H41" s="257"/>
      <c r="I41" s="258"/>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sheetData>
  <sheetProtection/>
  <mergeCells count="7">
    <mergeCell ref="B24:I24"/>
    <mergeCell ref="B25:C25"/>
    <mergeCell ref="B23:I23"/>
    <mergeCell ref="A1:I1"/>
    <mergeCell ref="A2:I2"/>
    <mergeCell ref="A3:I3"/>
    <mergeCell ref="A4:I4"/>
  </mergeCells>
  <printOptions/>
  <pageMargins left="0.7480314960629921" right="0.5511811023622047" top="0.5905511811023623" bottom="0.5905511811023623" header="0.5118110236220472" footer="0.5118110236220472"/>
  <pageSetup horizontalDpi="600" verticalDpi="600" orientation="portrait" paperSize="9" scale="98" r:id="rId1"/>
  <headerFooter alignWithMargins="0">
    <oddFooter>&amp;C4-5</oddFooter>
  </headerFooter>
</worksheet>
</file>

<file path=xl/worksheets/sheet6.xml><?xml version="1.0" encoding="utf-8"?>
<worksheet xmlns="http://schemas.openxmlformats.org/spreadsheetml/2006/main" xmlns:r="http://schemas.openxmlformats.org/officeDocument/2006/relationships">
  <sheetPr>
    <tabColor indexed="27"/>
  </sheetPr>
  <dimension ref="A1:H34"/>
  <sheetViews>
    <sheetView workbookViewId="0" topLeftCell="A1">
      <selection activeCell="E9" sqref="E9"/>
    </sheetView>
  </sheetViews>
  <sheetFormatPr defaultColWidth="9.00390625" defaultRowHeight="16.5"/>
  <cols>
    <col min="1" max="1" width="12.625" style="167" customWidth="1"/>
    <col min="2" max="2" width="6.625" style="167" customWidth="1"/>
    <col min="3" max="3" width="28.625" style="167" customWidth="1"/>
    <col min="4" max="4" width="12.625" style="272" customWidth="1"/>
    <col min="5" max="5" width="6.625" style="273" customWidth="1"/>
    <col min="6" max="6" width="21.00390625" style="167" customWidth="1"/>
    <col min="7" max="16384" width="9.00390625" style="167" customWidth="1"/>
  </cols>
  <sheetData>
    <row r="1" spans="1:6" s="169" customFormat="1" ht="21" customHeight="1">
      <c r="A1" s="764" t="s">
        <v>186</v>
      </c>
      <c r="B1" s="664"/>
      <c r="C1" s="664"/>
      <c r="D1" s="664"/>
      <c r="E1" s="664"/>
      <c r="F1" s="664"/>
    </row>
    <row r="2" spans="1:6" s="170" customFormat="1" ht="21" customHeight="1">
      <c r="A2" s="764" t="s">
        <v>163</v>
      </c>
      <c r="B2" s="664"/>
      <c r="C2" s="664"/>
      <c r="D2" s="664"/>
      <c r="E2" s="664"/>
      <c r="F2" s="664"/>
    </row>
    <row r="3" spans="1:6" s="171" customFormat="1" ht="25.5" customHeight="1">
      <c r="A3" s="765" t="s">
        <v>193</v>
      </c>
      <c r="B3" s="664"/>
      <c r="C3" s="664"/>
      <c r="D3" s="664"/>
      <c r="E3" s="664"/>
      <c r="F3" s="664"/>
    </row>
    <row r="4" spans="1:6" ht="23.25" customHeight="1" thickBot="1">
      <c r="A4" s="763" t="s">
        <v>0</v>
      </c>
      <c r="B4" s="763"/>
      <c r="C4" s="763"/>
      <c r="D4" s="763"/>
      <c r="E4" s="763"/>
      <c r="F4" s="763"/>
    </row>
    <row r="5" spans="1:6" ht="22.5" customHeight="1">
      <c r="A5" s="766" t="s">
        <v>96</v>
      </c>
      <c r="B5" s="767"/>
      <c r="C5" s="768" t="s">
        <v>105</v>
      </c>
      <c r="D5" s="770" t="s">
        <v>34</v>
      </c>
      <c r="E5" s="767"/>
      <c r="F5" s="771" t="s">
        <v>106</v>
      </c>
    </row>
    <row r="6" spans="1:6" ht="22.5" customHeight="1">
      <c r="A6" s="531" t="s">
        <v>107</v>
      </c>
      <c r="B6" s="532" t="s">
        <v>194</v>
      </c>
      <c r="C6" s="769"/>
      <c r="D6" s="533" t="s">
        <v>187</v>
      </c>
      <c r="E6" s="534" t="s">
        <v>194</v>
      </c>
      <c r="F6" s="772"/>
    </row>
    <row r="7" spans="1:8" ht="22.5" customHeight="1">
      <c r="A7" s="535">
        <v>6561</v>
      </c>
      <c r="B7" s="259">
        <f>A7/A7*100</f>
        <v>100</v>
      </c>
      <c r="C7" s="260" t="s">
        <v>108</v>
      </c>
      <c r="D7" s="166">
        <f>SUM(D8:D10)</f>
        <v>7381</v>
      </c>
      <c r="E7" s="259">
        <f>D7/D7*100</f>
        <v>100</v>
      </c>
      <c r="F7" s="261"/>
      <c r="H7" s="656"/>
    </row>
    <row r="8" spans="1:6" ht="22.5" customHeight="1">
      <c r="A8" s="535">
        <v>18</v>
      </c>
      <c r="B8" s="259">
        <f>A8/A7*100</f>
        <v>0.2743484224965706</v>
      </c>
      <c r="C8" s="260" t="s">
        <v>212</v>
      </c>
      <c r="D8" s="166">
        <f>'收支餘絀表'!D22</f>
        <v>820</v>
      </c>
      <c r="E8" s="259">
        <f>D8/D7*100</f>
        <v>11.109605744479067</v>
      </c>
      <c r="F8" s="261"/>
    </row>
    <row r="9" spans="1:8" ht="22.5" customHeight="1">
      <c r="A9" s="535">
        <v>6543</v>
      </c>
      <c r="B9" s="259">
        <f>A9/A7*100</f>
        <v>99.72565157750343</v>
      </c>
      <c r="C9" s="260" t="s">
        <v>213</v>
      </c>
      <c r="D9" s="166">
        <f>A7</f>
        <v>6561</v>
      </c>
      <c r="E9" s="259">
        <f>D9/D7*100</f>
        <v>88.89039425552093</v>
      </c>
      <c r="F9" s="261"/>
      <c r="H9" s="656"/>
    </row>
    <row r="10" spans="1:7" ht="22.5" customHeight="1">
      <c r="A10" s="262"/>
      <c r="B10" s="263"/>
      <c r="C10" s="260" t="s">
        <v>214</v>
      </c>
      <c r="D10" s="166"/>
      <c r="E10" s="259"/>
      <c r="F10" s="261"/>
      <c r="G10" s="264"/>
    </row>
    <row r="11" spans="1:6" ht="22.5" customHeight="1">
      <c r="A11" s="262"/>
      <c r="B11" s="263"/>
      <c r="C11" s="260" t="s">
        <v>109</v>
      </c>
      <c r="D11" s="166"/>
      <c r="E11" s="259"/>
      <c r="F11" s="261"/>
    </row>
    <row r="12" spans="1:6" ht="22.5" customHeight="1">
      <c r="A12" s="262"/>
      <c r="B12" s="263"/>
      <c r="C12" s="260" t="s">
        <v>215</v>
      </c>
      <c r="D12" s="166"/>
      <c r="E12" s="259"/>
      <c r="F12" s="261"/>
    </row>
    <row r="13" spans="1:6" ht="22.5" customHeight="1">
      <c r="A13" s="262"/>
      <c r="B13" s="263"/>
      <c r="C13" s="260" t="s">
        <v>216</v>
      </c>
      <c r="D13" s="166"/>
      <c r="E13" s="259"/>
      <c r="F13" s="261"/>
    </row>
    <row r="14" spans="1:6" ht="22.5" customHeight="1">
      <c r="A14" s="262"/>
      <c r="B14" s="263"/>
      <c r="C14" s="260" t="s">
        <v>217</v>
      </c>
      <c r="D14" s="166"/>
      <c r="E14" s="259"/>
      <c r="F14" s="261"/>
    </row>
    <row r="15" spans="1:6" ht="22.5" customHeight="1">
      <c r="A15" s="262"/>
      <c r="B15" s="263"/>
      <c r="C15" s="260" t="s">
        <v>218</v>
      </c>
      <c r="D15" s="166"/>
      <c r="E15" s="259"/>
      <c r="F15" s="261"/>
    </row>
    <row r="16" spans="1:6" ht="22.5" customHeight="1">
      <c r="A16" s="262"/>
      <c r="B16" s="263"/>
      <c r="C16" s="260" t="s">
        <v>110</v>
      </c>
      <c r="D16" s="166"/>
      <c r="E16" s="259"/>
      <c r="F16" s="261"/>
    </row>
    <row r="17" spans="1:6" ht="22.5" customHeight="1">
      <c r="A17" s="535">
        <v>6561</v>
      </c>
      <c r="B17" s="259">
        <f>A17/A17*100</f>
        <v>100</v>
      </c>
      <c r="C17" s="260" t="s">
        <v>111</v>
      </c>
      <c r="D17" s="166">
        <f>D7</f>
        <v>7381</v>
      </c>
      <c r="E17" s="259">
        <f>D17/D7*100</f>
        <v>100</v>
      </c>
      <c r="F17" s="261"/>
    </row>
    <row r="18" spans="1:6" ht="22.5" customHeight="1">
      <c r="A18" s="265"/>
      <c r="B18" s="263"/>
      <c r="C18" s="260" t="s">
        <v>112</v>
      </c>
      <c r="D18" s="166"/>
      <c r="E18" s="536"/>
      <c r="F18" s="261"/>
    </row>
    <row r="19" spans="1:6" ht="22.5" customHeight="1">
      <c r="A19" s="265"/>
      <c r="B19" s="263"/>
      <c r="C19" s="260" t="s">
        <v>219</v>
      </c>
      <c r="D19" s="537"/>
      <c r="E19" s="536"/>
      <c r="F19" s="261"/>
    </row>
    <row r="20" spans="1:6" ht="22.5" customHeight="1">
      <c r="A20" s="265"/>
      <c r="B20" s="263"/>
      <c r="C20" s="260" t="s">
        <v>220</v>
      </c>
      <c r="D20" s="166"/>
      <c r="E20" s="536"/>
      <c r="F20" s="261"/>
    </row>
    <row r="21" spans="1:6" ht="22.5" customHeight="1">
      <c r="A21" s="265"/>
      <c r="B21" s="263"/>
      <c r="C21" s="260" t="s">
        <v>113</v>
      </c>
      <c r="D21" s="166"/>
      <c r="E21" s="536"/>
      <c r="F21" s="261"/>
    </row>
    <row r="22" spans="1:6" ht="22.5" customHeight="1">
      <c r="A22" s="265"/>
      <c r="B22" s="263"/>
      <c r="C22" s="260" t="s">
        <v>221</v>
      </c>
      <c r="D22" s="166"/>
      <c r="E22" s="536"/>
      <c r="F22" s="261"/>
    </row>
    <row r="23" spans="1:6" ht="22.5" customHeight="1">
      <c r="A23" s="265"/>
      <c r="B23" s="263"/>
      <c r="C23" s="260" t="s">
        <v>222</v>
      </c>
      <c r="D23" s="166"/>
      <c r="E23" s="536"/>
      <c r="F23" s="261"/>
    </row>
    <row r="24" spans="1:6" ht="22.5" customHeight="1">
      <c r="A24" s="265"/>
      <c r="B24" s="263"/>
      <c r="C24" s="260" t="s">
        <v>223</v>
      </c>
      <c r="D24" s="166"/>
      <c r="E24" s="536"/>
      <c r="F24" s="261"/>
    </row>
    <row r="25" spans="1:6" ht="22.5" customHeight="1">
      <c r="A25" s="265"/>
      <c r="B25" s="263"/>
      <c r="C25" s="260" t="s">
        <v>224</v>
      </c>
      <c r="D25" s="166"/>
      <c r="E25" s="536"/>
      <c r="F25" s="261"/>
    </row>
    <row r="26" spans="1:6" ht="22.5" customHeight="1">
      <c r="A26" s="265"/>
      <c r="B26" s="263"/>
      <c r="C26" s="260" t="s">
        <v>225</v>
      </c>
      <c r="D26" s="537"/>
      <c r="E26" s="536"/>
      <c r="F26" s="261"/>
    </row>
    <row r="27" spans="1:6" ht="22.5" customHeight="1">
      <c r="A27" s="265"/>
      <c r="B27" s="263"/>
      <c r="C27" s="260"/>
      <c r="D27" s="166"/>
      <c r="E27" s="259"/>
      <c r="F27" s="261"/>
    </row>
    <row r="28" spans="1:6" ht="22.5" customHeight="1">
      <c r="A28" s="265"/>
      <c r="B28" s="263"/>
      <c r="C28" s="260"/>
      <c r="D28" s="166"/>
      <c r="E28" s="259"/>
      <c r="F28" s="261"/>
    </row>
    <row r="29" spans="1:6" ht="22.5" customHeight="1">
      <c r="A29" s="265"/>
      <c r="B29" s="263"/>
      <c r="C29" s="260"/>
      <c r="D29" s="166"/>
      <c r="E29" s="259"/>
      <c r="F29" s="261"/>
    </row>
    <row r="30" spans="1:6" ht="22.5" customHeight="1">
      <c r="A30" s="265"/>
      <c r="B30" s="263"/>
      <c r="C30" s="260"/>
      <c r="D30" s="166"/>
      <c r="E30" s="259"/>
      <c r="F30" s="261"/>
    </row>
    <row r="31" spans="1:6" ht="22.5" customHeight="1">
      <c r="A31" s="265"/>
      <c r="B31" s="263"/>
      <c r="C31" s="260"/>
      <c r="D31" s="166"/>
      <c r="E31" s="259"/>
      <c r="F31" s="261"/>
    </row>
    <row r="32" spans="1:6" ht="22.5" customHeight="1">
      <c r="A32" s="265"/>
      <c r="B32" s="263"/>
      <c r="C32" s="260"/>
      <c r="D32" s="166"/>
      <c r="E32" s="259"/>
      <c r="F32" s="261"/>
    </row>
    <row r="33" spans="1:6" ht="30" customHeight="1">
      <c r="A33" s="265"/>
      <c r="B33" s="263"/>
      <c r="C33" s="260"/>
      <c r="D33" s="166"/>
      <c r="E33" s="259"/>
      <c r="F33" s="261"/>
    </row>
    <row r="34" spans="1:6" ht="33" customHeight="1" thickBot="1">
      <c r="A34" s="266"/>
      <c r="B34" s="267"/>
      <c r="C34" s="268"/>
      <c r="D34" s="269"/>
      <c r="E34" s="270"/>
      <c r="F34" s="271"/>
    </row>
  </sheetData>
  <sheetProtection/>
  <mergeCells count="8">
    <mergeCell ref="A1:F1"/>
    <mergeCell ref="A2:F2"/>
    <mergeCell ref="A3:F3"/>
    <mergeCell ref="A5:B5"/>
    <mergeCell ref="C5:C6"/>
    <mergeCell ref="D5:E5"/>
    <mergeCell ref="F5:F6"/>
    <mergeCell ref="A4:F4"/>
  </mergeCells>
  <printOptions/>
  <pageMargins left="0.7480314960629921" right="0.5511811023622047" top="0.5905511811023623" bottom="0.5905511811023623" header="0.5118110236220472" footer="0.5118110236220472"/>
  <pageSetup horizontalDpi="600" verticalDpi="600" orientation="portrait" paperSize="9" r:id="rId1"/>
  <headerFooter alignWithMargins="0">
    <oddFooter>&amp;C4-6</oddFooter>
  </headerFooter>
</worksheet>
</file>

<file path=xl/worksheets/sheet7.xml><?xml version="1.0" encoding="utf-8"?>
<worksheet xmlns="http://schemas.openxmlformats.org/spreadsheetml/2006/main" xmlns:r="http://schemas.openxmlformats.org/officeDocument/2006/relationships">
  <sheetPr>
    <tabColor indexed="12"/>
  </sheetPr>
  <dimension ref="A1:G37"/>
  <sheetViews>
    <sheetView workbookViewId="0" topLeftCell="A1">
      <selection activeCell="C10" sqref="C10"/>
    </sheetView>
  </sheetViews>
  <sheetFormatPr defaultColWidth="9.00390625" defaultRowHeight="16.5"/>
  <cols>
    <col min="1" max="1" width="44.25390625" style="167" customWidth="1"/>
    <col min="2" max="2" width="10.625" style="272" customWidth="1"/>
    <col min="3" max="3" width="39.25390625" style="167" customWidth="1"/>
    <col min="4" max="16384" width="9.00390625" style="167" customWidth="1"/>
  </cols>
  <sheetData>
    <row r="1" spans="1:3" s="169" customFormat="1" ht="21" customHeight="1">
      <c r="A1" s="663" t="s">
        <v>943</v>
      </c>
      <c r="B1" s="664"/>
      <c r="C1" s="664"/>
    </row>
    <row r="2" spans="1:3" s="170" customFormat="1" ht="21" customHeight="1">
      <c r="A2" s="663" t="s">
        <v>163</v>
      </c>
      <c r="B2" s="664"/>
      <c r="C2" s="664"/>
    </row>
    <row r="3" spans="1:3" s="171" customFormat="1" ht="25.5" customHeight="1">
      <c r="A3" s="665" t="s">
        <v>114</v>
      </c>
      <c r="B3" s="664"/>
      <c r="C3" s="664"/>
    </row>
    <row r="4" spans="1:3" ht="23.25" customHeight="1" thickBot="1">
      <c r="A4" s="763" t="s">
        <v>1</v>
      </c>
      <c r="B4" s="763"/>
      <c r="C4" s="763"/>
    </row>
    <row r="5" spans="1:3" ht="22.5" customHeight="1">
      <c r="A5" s="538" t="s">
        <v>115</v>
      </c>
      <c r="B5" s="539" t="s">
        <v>64</v>
      </c>
      <c r="C5" s="540" t="s">
        <v>116</v>
      </c>
    </row>
    <row r="6" spans="1:3" ht="22.5" customHeight="1">
      <c r="A6" s="541" t="s">
        <v>65</v>
      </c>
      <c r="B6" s="542"/>
      <c r="C6" s="543"/>
    </row>
    <row r="7" spans="1:3" ht="22.5" customHeight="1">
      <c r="A7" s="262" t="s">
        <v>66</v>
      </c>
      <c r="B7" s="544">
        <f>'收支餘絀表'!D22</f>
        <v>820</v>
      </c>
      <c r="C7" s="230"/>
    </row>
    <row r="8" spans="1:3" ht="22.5" customHeight="1">
      <c r="A8" s="262" t="s">
        <v>117</v>
      </c>
      <c r="B8" s="545">
        <v>518</v>
      </c>
      <c r="C8" s="546" t="s">
        <v>818</v>
      </c>
    </row>
    <row r="9" spans="1:3" ht="22.5" customHeight="1">
      <c r="A9" s="262"/>
      <c r="B9" s="545"/>
      <c r="C9" s="546" t="s">
        <v>819</v>
      </c>
    </row>
    <row r="10" spans="1:7" ht="22.5" customHeight="1">
      <c r="A10" s="262"/>
      <c r="B10" s="545"/>
      <c r="C10" s="546"/>
      <c r="G10" s="264"/>
    </row>
    <row r="11" spans="1:3" ht="22.5" customHeight="1">
      <c r="A11" s="262" t="s">
        <v>67</v>
      </c>
      <c r="B11" s="544">
        <f>B8+B7</f>
        <v>1338</v>
      </c>
      <c r="C11" s="230"/>
    </row>
    <row r="12" spans="1:3" ht="22.5" customHeight="1">
      <c r="A12" s="262" t="s">
        <v>118</v>
      </c>
      <c r="B12" s="544"/>
      <c r="C12" s="230"/>
    </row>
    <row r="13" spans="1:3" ht="22.5" customHeight="1">
      <c r="A13" s="262" t="s">
        <v>119</v>
      </c>
      <c r="B13" s="547">
        <v>-42</v>
      </c>
      <c r="C13" s="168" t="s">
        <v>820</v>
      </c>
    </row>
    <row r="14" spans="1:3" ht="22.5" customHeight="1">
      <c r="A14" s="262" t="s">
        <v>68</v>
      </c>
      <c r="B14" s="544">
        <v>-42</v>
      </c>
      <c r="C14" s="230"/>
    </row>
    <row r="15" spans="1:3" ht="22.5" customHeight="1">
      <c r="A15" s="262" t="s">
        <v>120</v>
      </c>
      <c r="B15" s="544"/>
      <c r="C15" s="230"/>
    </row>
    <row r="16" spans="1:3" ht="27" customHeight="1">
      <c r="A16" s="548" t="s">
        <v>492</v>
      </c>
      <c r="B16" s="544">
        <f>B17</f>
        <v>0</v>
      </c>
      <c r="C16" s="230"/>
    </row>
    <row r="17" spans="1:3" ht="22.5" customHeight="1">
      <c r="A17" s="262" t="s">
        <v>69</v>
      </c>
      <c r="B17" s="544">
        <v>0</v>
      </c>
      <c r="C17" s="546"/>
    </row>
    <row r="18" spans="1:3" ht="22.5" customHeight="1">
      <c r="A18" s="262" t="s">
        <v>121</v>
      </c>
      <c r="B18" s="544">
        <f>B11+B14+B17</f>
        <v>1296</v>
      </c>
      <c r="C18" s="230"/>
    </row>
    <row r="19" spans="1:3" ht="22.5" customHeight="1">
      <c r="A19" s="262" t="s">
        <v>122</v>
      </c>
      <c r="B19" s="549">
        <f>'預計平衡表'!D10</f>
        <v>6243</v>
      </c>
      <c r="C19" s="230"/>
    </row>
    <row r="20" spans="1:3" ht="22.5" customHeight="1">
      <c r="A20" s="262" t="s">
        <v>123</v>
      </c>
      <c r="B20" s="549">
        <f>B19+B18</f>
        <v>7539</v>
      </c>
      <c r="C20" s="230"/>
    </row>
    <row r="21" spans="1:3" ht="22.5" customHeight="1">
      <c r="A21" s="262"/>
      <c r="B21" s="274"/>
      <c r="C21" s="230"/>
    </row>
    <row r="22" spans="1:3" ht="22.5" customHeight="1">
      <c r="A22" s="262"/>
      <c r="B22" s="274"/>
      <c r="C22" s="230"/>
    </row>
    <row r="23" spans="1:3" ht="22.5" customHeight="1">
      <c r="A23" s="262"/>
      <c r="B23" s="274"/>
      <c r="C23" s="230"/>
    </row>
    <row r="24" spans="1:3" ht="22.5" customHeight="1">
      <c r="A24" s="262"/>
      <c r="B24" s="274"/>
      <c r="C24" s="230"/>
    </row>
    <row r="25" spans="1:3" ht="22.5" customHeight="1">
      <c r="A25" s="262"/>
      <c r="B25" s="274"/>
      <c r="C25" s="230"/>
    </row>
    <row r="26" spans="1:3" ht="22.5" customHeight="1">
      <c r="A26" s="262"/>
      <c r="B26" s="274"/>
      <c r="C26" s="230"/>
    </row>
    <row r="27" spans="1:3" ht="22.5" customHeight="1">
      <c r="A27" s="262"/>
      <c r="B27" s="274"/>
      <c r="C27" s="230"/>
    </row>
    <row r="28" spans="1:3" ht="22.5" customHeight="1">
      <c r="A28" s="262"/>
      <c r="B28" s="274"/>
      <c r="C28" s="230"/>
    </row>
    <row r="29" spans="1:3" ht="22.5" customHeight="1">
      <c r="A29" s="262"/>
      <c r="B29" s="274"/>
      <c r="C29" s="230"/>
    </row>
    <row r="30" spans="1:3" ht="22.5" customHeight="1">
      <c r="A30" s="262"/>
      <c r="B30" s="274"/>
      <c r="C30" s="230"/>
    </row>
    <row r="31" spans="1:3" ht="22.5" customHeight="1">
      <c r="A31" s="262"/>
      <c r="B31" s="274"/>
      <c r="C31" s="230"/>
    </row>
    <row r="32" spans="1:3" ht="22.5" customHeight="1">
      <c r="A32" s="262"/>
      <c r="B32" s="274"/>
      <c r="C32" s="230"/>
    </row>
    <row r="33" spans="1:3" ht="22.5" customHeight="1">
      <c r="A33" s="262"/>
      <c r="B33" s="274"/>
      <c r="C33" s="230"/>
    </row>
    <row r="34" spans="1:3" ht="22.5" customHeight="1">
      <c r="A34" s="262"/>
      <c r="B34" s="274"/>
      <c r="C34" s="230"/>
    </row>
    <row r="35" spans="1:3" ht="31.5" customHeight="1">
      <c r="A35" s="262"/>
      <c r="B35" s="274"/>
      <c r="C35" s="230"/>
    </row>
    <row r="36" spans="1:3" ht="35.25" customHeight="1" thickBot="1">
      <c r="A36" s="275"/>
      <c r="B36" s="276"/>
      <c r="C36" s="277"/>
    </row>
    <row r="37" spans="1:3" ht="19.5" customHeight="1">
      <c r="A37" s="83"/>
      <c r="B37" s="278"/>
      <c r="C37" s="83"/>
    </row>
  </sheetData>
  <sheetProtection/>
  <mergeCells count="4">
    <mergeCell ref="A1:C1"/>
    <mergeCell ref="A2:C2"/>
    <mergeCell ref="A3:C3"/>
    <mergeCell ref="A4:C4"/>
  </mergeCells>
  <printOptions/>
  <pageMargins left="0.7480314960629921" right="0.5511811023622047" top="0.5905511811023623" bottom="0.5905511811023623" header="0.5118110236220472" footer="0.5118110236220472"/>
  <pageSetup horizontalDpi="600" verticalDpi="600" orientation="portrait" paperSize="9" scale="94" r:id="rId3"/>
  <headerFooter alignWithMargins="0">
    <oddFooter>&amp;C4-7</oddFooter>
  </headerFooter>
  <legacyDrawing r:id="rId2"/>
</worksheet>
</file>

<file path=xl/worksheets/sheet8.xml><?xml version="1.0" encoding="utf-8"?>
<worksheet xmlns="http://schemas.openxmlformats.org/spreadsheetml/2006/main" xmlns:r="http://schemas.openxmlformats.org/officeDocument/2006/relationships">
  <sheetPr>
    <tabColor indexed="27"/>
  </sheetPr>
  <dimension ref="A1:G62"/>
  <sheetViews>
    <sheetView workbookViewId="0" topLeftCell="A1">
      <selection activeCell="E8" sqref="E8"/>
    </sheetView>
  </sheetViews>
  <sheetFormatPr defaultColWidth="9.00390625" defaultRowHeight="16.5"/>
  <cols>
    <col min="1" max="1" width="35.625" style="167" customWidth="1"/>
    <col min="2" max="2" width="6.625" style="167" customWidth="1"/>
    <col min="3" max="3" width="8.625" style="272" customWidth="1"/>
    <col min="4" max="4" width="10.50390625" style="289" customWidth="1"/>
    <col min="5" max="5" width="12.625" style="290" customWidth="1"/>
    <col min="6" max="6" width="20.50390625" style="167" customWidth="1"/>
    <col min="7" max="16384" width="9.00390625" style="167" customWidth="1"/>
  </cols>
  <sheetData>
    <row r="1" spans="1:6" s="169" customFormat="1" ht="21" customHeight="1">
      <c r="A1" s="663" t="s">
        <v>81</v>
      </c>
      <c r="B1" s="664"/>
      <c r="C1" s="664"/>
      <c r="D1" s="664"/>
      <c r="E1" s="664"/>
      <c r="F1" s="664"/>
    </row>
    <row r="2" spans="1:6" s="170" customFormat="1" ht="21" customHeight="1">
      <c r="A2" s="663" t="s">
        <v>163</v>
      </c>
      <c r="B2" s="664"/>
      <c r="C2" s="664"/>
      <c r="D2" s="664"/>
      <c r="E2" s="664"/>
      <c r="F2" s="664"/>
    </row>
    <row r="3" spans="1:6" s="171" customFormat="1" ht="25.5" customHeight="1">
      <c r="A3" s="665" t="s">
        <v>164</v>
      </c>
      <c r="B3" s="664"/>
      <c r="C3" s="664"/>
      <c r="D3" s="664"/>
      <c r="E3" s="664"/>
      <c r="F3" s="664"/>
    </row>
    <row r="4" spans="1:6" ht="23.25" customHeight="1" thickBot="1">
      <c r="A4" s="667" t="s">
        <v>944</v>
      </c>
      <c r="B4" s="667"/>
      <c r="C4" s="667"/>
      <c r="D4" s="667"/>
      <c r="E4" s="667"/>
      <c r="F4" s="667"/>
    </row>
    <row r="5" spans="1:6" ht="16.5">
      <c r="A5" s="773" t="s">
        <v>124</v>
      </c>
      <c r="B5" s="768" t="s">
        <v>170</v>
      </c>
      <c r="C5" s="778" t="s">
        <v>86</v>
      </c>
      <c r="D5" s="779"/>
      <c r="E5" s="780"/>
      <c r="F5" s="771" t="s">
        <v>116</v>
      </c>
    </row>
    <row r="6" spans="1:6" ht="16.5">
      <c r="A6" s="774"/>
      <c r="B6" s="776"/>
      <c r="C6" s="782" t="s">
        <v>80</v>
      </c>
      <c r="D6" s="782" t="s">
        <v>226</v>
      </c>
      <c r="E6" s="782" t="s">
        <v>187</v>
      </c>
      <c r="F6" s="781"/>
    </row>
    <row r="7" spans="1:6" ht="16.5">
      <c r="A7" s="775"/>
      <c r="B7" s="777"/>
      <c r="C7" s="777"/>
      <c r="D7" s="777"/>
      <c r="E7" s="777"/>
      <c r="F7" s="772"/>
    </row>
    <row r="8" spans="1:6" ht="22.5" customHeight="1">
      <c r="A8" s="552" t="s">
        <v>99</v>
      </c>
      <c r="B8" s="553"/>
      <c r="C8" s="554"/>
      <c r="D8" s="555"/>
      <c r="E8" s="555">
        <f>E9</f>
        <v>11144.5</v>
      </c>
      <c r="F8" s="543"/>
    </row>
    <row r="9" spans="1:6" ht="22.5" customHeight="1">
      <c r="A9" s="262" t="s">
        <v>165</v>
      </c>
      <c r="B9" s="279"/>
      <c r="C9" s="166"/>
      <c r="D9" s="280"/>
      <c r="E9" s="280">
        <f>SUM(E10:E37)</f>
        <v>11144.5</v>
      </c>
      <c r="F9" s="230"/>
    </row>
    <row r="10" spans="1:7" ht="22.5" customHeight="1">
      <c r="A10" s="262" t="s">
        <v>227</v>
      </c>
      <c r="B10" s="556" t="s">
        <v>83</v>
      </c>
      <c r="C10" s="166">
        <v>300</v>
      </c>
      <c r="D10" s="280">
        <v>200</v>
      </c>
      <c r="E10" s="280">
        <f>C10*D10/1000</f>
        <v>60</v>
      </c>
      <c r="F10" s="230" t="s">
        <v>82</v>
      </c>
      <c r="G10" s="281"/>
    </row>
    <row r="11" spans="1:6" ht="22.5" customHeight="1">
      <c r="A11" s="262" t="s">
        <v>227</v>
      </c>
      <c r="B11" s="556" t="s">
        <v>83</v>
      </c>
      <c r="C11" s="166">
        <v>300</v>
      </c>
      <c r="D11" s="280">
        <v>300</v>
      </c>
      <c r="E11" s="280">
        <f aca="true" t="shared" si="0" ref="E11:E21">C11*D11/1000</f>
        <v>90</v>
      </c>
      <c r="F11" s="230" t="s">
        <v>82</v>
      </c>
    </row>
    <row r="12" spans="1:6" ht="22.5" customHeight="1">
      <c r="A12" s="262" t="s">
        <v>227</v>
      </c>
      <c r="B12" s="556" t="s">
        <v>166</v>
      </c>
      <c r="C12" s="166">
        <v>4000</v>
      </c>
      <c r="D12" s="280">
        <v>900</v>
      </c>
      <c r="E12" s="280">
        <f t="shared" si="0"/>
        <v>3600</v>
      </c>
      <c r="F12" s="230"/>
    </row>
    <row r="13" spans="1:6" ht="22.5" customHeight="1">
      <c r="A13" s="262" t="s">
        <v>227</v>
      </c>
      <c r="B13" s="556" t="s">
        <v>166</v>
      </c>
      <c r="C13" s="166">
        <v>500</v>
      </c>
      <c r="D13" s="280">
        <v>1000</v>
      </c>
      <c r="E13" s="280">
        <f t="shared" si="0"/>
        <v>500</v>
      </c>
      <c r="F13" s="230"/>
    </row>
    <row r="14" spans="1:6" ht="22.5" customHeight="1">
      <c r="A14" s="262" t="s">
        <v>227</v>
      </c>
      <c r="B14" s="556" t="s">
        <v>166</v>
      </c>
      <c r="C14" s="166">
        <v>2600</v>
      </c>
      <c r="D14" s="280">
        <v>1100</v>
      </c>
      <c r="E14" s="280">
        <f t="shared" si="0"/>
        <v>2860</v>
      </c>
      <c r="F14" s="230"/>
    </row>
    <row r="15" spans="1:6" ht="22.5" customHeight="1">
      <c r="A15" s="262" t="s">
        <v>227</v>
      </c>
      <c r="B15" s="556" t="s">
        <v>166</v>
      </c>
      <c r="C15" s="166">
        <v>650</v>
      </c>
      <c r="D15" s="280">
        <v>1200</v>
      </c>
      <c r="E15" s="280">
        <f t="shared" si="0"/>
        <v>780</v>
      </c>
      <c r="F15" s="230"/>
    </row>
    <row r="16" spans="1:6" ht="22.5" customHeight="1">
      <c r="A16" s="262" t="s">
        <v>227</v>
      </c>
      <c r="B16" s="556" t="s">
        <v>166</v>
      </c>
      <c r="C16" s="166">
        <v>70</v>
      </c>
      <c r="D16" s="280">
        <v>1300</v>
      </c>
      <c r="E16" s="280">
        <f t="shared" si="0"/>
        <v>91</v>
      </c>
      <c r="F16" s="230"/>
    </row>
    <row r="17" spans="1:6" ht="22.5" customHeight="1">
      <c r="A17" s="262" t="s">
        <v>227</v>
      </c>
      <c r="B17" s="556" t="s">
        <v>166</v>
      </c>
      <c r="C17" s="166">
        <v>1200</v>
      </c>
      <c r="D17" s="280">
        <v>1400</v>
      </c>
      <c r="E17" s="280">
        <f t="shared" si="0"/>
        <v>1680</v>
      </c>
      <c r="F17" s="230"/>
    </row>
    <row r="18" spans="1:6" ht="22.5" customHeight="1">
      <c r="A18" s="262" t="s">
        <v>227</v>
      </c>
      <c r="B18" s="556" t="s">
        <v>166</v>
      </c>
      <c r="C18" s="166">
        <v>700</v>
      </c>
      <c r="D18" s="280">
        <v>1700</v>
      </c>
      <c r="E18" s="280">
        <f t="shared" si="0"/>
        <v>1190</v>
      </c>
      <c r="F18" s="230"/>
    </row>
    <row r="19" spans="1:6" ht="22.5" customHeight="1">
      <c r="A19" s="262" t="s">
        <v>228</v>
      </c>
      <c r="B19" s="556" t="s">
        <v>250</v>
      </c>
      <c r="C19" s="166">
        <v>12</v>
      </c>
      <c r="D19" s="557">
        <v>20000</v>
      </c>
      <c r="E19" s="280">
        <f t="shared" si="0"/>
        <v>240</v>
      </c>
      <c r="F19" s="282" t="s">
        <v>716</v>
      </c>
    </row>
    <row r="20" spans="1:6" ht="22.5" customHeight="1">
      <c r="A20" s="262" t="s">
        <v>229</v>
      </c>
      <c r="B20" s="556" t="s">
        <v>230</v>
      </c>
      <c r="C20" s="166">
        <v>50</v>
      </c>
      <c r="D20" s="280">
        <v>200</v>
      </c>
      <c r="E20" s="280">
        <f>C20*D20/1000</f>
        <v>10</v>
      </c>
      <c r="F20" s="230"/>
    </row>
    <row r="21" spans="1:6" ht="22.5" customHeight="1">
      <c r="A21" s="262" t="s">
        <v>570</v>
      </c>
      <c r="B21" s="556" t="s">
        <v>84</v>
      </c>
      <c r="C21" s="166">
        <v>100</v>
      </c>
      <c r="D21" s="280">
        <v>20</v>
      </c>
      <c r="E21" s="280">
        <f t="shared" si="0"/>
        <v>2</v>
      </c>
      <c r="F21" s="230"/>
    </row>
    <row r="22" spans="1:6" ht="22.5" customHeight="1">
      <c r="A22" s="262" t="s">
        <v>231</v>
      </c>
      <c r="B22" s="556" t="s">
        <v>210</v>
      </c>
      <c r="C22" s="166">
        <v>200</v>
      </c>
      <c r="D22" s="280">
        <v>100</v>
      </c>
      <c r="E22" s="280">
        <f>C22*D22/1000</f>
        <v>20</v>
      </c>
      <c r="F22" s="168"/>
    </row>
    <row r="23" spans="1:6" ht="22.5" customHeight="1">
      <c r="A23" s="262" t="s">
        <v>474</v>
      </c>
      <c r="B23" s="556" t="s">
        <v>210</v>
      </c>
      <c r="C23" s="166">
        <v>1000</v>
      </c>
      <c r="D23" s="280">
        <v>10</v>
      </c>
      <c r="E23" s="280">
        <f>C23*D23/1000</f>
        <v>10</v>
      </c>
      <c r="F23" s="230"/>
    </row>
    <row r="24" spans="1:6" ht="22.5" customHeight="1">
      <c r="A24" s="262" t="s">
        <v>475</v>
      </c>
      <c r="B24" s="556" t="s">
        <v>210</v>
      </c>
      <c r="C24" s="166">
        <v>500</v>
      </c>
      <c r="D24" s="280">
        <v>10</v>
      </c>
      <c r="E24" s="280">
        <f>C24*D24/1000</f>
        <v>5</v>
      </c>
      <c r="F24" s="230"/>
    </row>
    <row r="25" spans="1:6" ht="22.5" customHeight="1">
      <c r="A25" s="262" t="s">
        <v>476</v>
      </c>
      <c r="B25" s="556" t="s">
        <v>230</v>
      </c>
      <c r="C25" s="166">
        <v>50</v>
      </c>
      <c r="D25" s="280">
        <v>100</v>
      </c>
      <c r="E25" s="280">
        <f>C25*D25/1000</f>
        <v>5</v>
      </c>
      <c r="F25" s="168"/>
    </row>
    <row r="26" spans="1:6" ht="22.5" customHeight="1">
      <c r="A26" s="262" t="s">
        <v>477</v>
      </c>
      <c r="B26" s="556" t="s">
        <v>478</v>
      </c>
      <c r="C26" s="166">
        <v>50</v>
      </c>
      <c r="D26" s="280">
        <v>30</v>
      </c>
      <c r="E26" s="280">
        <f>C26*D26/1000</f>
        <v>1.5</v>
      </c>
      <c r="F26" s="168"/>
    </row>
    <row r="27" spans="1:6" ht="22.5" customHeight="1">
      <c r="A27" s="283"/>
      <c r="B27" s="279"/>
      <c r="C27" s="166"/>
      <c r="D27" s="280"/>
      <c r="E27" s="280"/>
      <c r="F27" s="230"/>
    </row>
    <row r="28" spans="1:6" ht="22.5" customHeight="1">
      <c r="A28" s="283"/>
      <c r="B28" s="279"/>
      <c r="C28" s="166"/>
      <c r="D28" s="280"/>
      <c r="E28" s="280"/>
      <c r="F28" s="230"/>
    </row>
    <row r="29" spans="1:6" ht="22.5" customHeight="1">
      <c r="A29" s="284"/>
      <c r="B29" s="279"/>
      <c r="C29" s="166"/>
      <c r="D29" s="280"/>
      <c r="E29" s="280"/>
      <c r="F29" s="230"/>
    </row>
    <row r="30" spans="1:6" ht="22.5" customHeight="1">
      <c r="A30" s="262"/>
      <c r="B30" s="279"/>
      <c r="C30" s="166"/>
      <c r="D30" s="280"/>
      <c r="E30" s="280"/>
      <c r="F30" s="230"/>
    </row>
    <row r="31" spans="1:6" ht="22.5" customHeight="1">
      <c r="A31" s="262"/>
      <c r="B31" s="279"/>
      <c r="C31" s="166"/>
      <c r="D31" s="280"/>
      <c r="E31" s="280"/>
      <c r="F31" s="230"/>
    </row>
    <row r="32" spans="1:6" ht="22.5" customHeight="1">
      <c r="A32" s="262"/>
      <c r="B32" s="279"/>
      <c r="C32" s="166"/>
      <c r="D32" s="280"/>
      <c r="E32" s="280"/>
      <c r="F32" s="230"/>
    </row>
    <row r="33" spans="1:6" ht="22.5" customHeight="1">
      <c r="A33" s="262"/>
      <c r="B33" s="279"/>
      <c r="C33" s="166"/>
      <c r="D33" s="280"/>
      <c r="E33" s="280"/>
      <c r="F33" s="230"/>
    </row>
    <row r="34" spans="1:6" ht="22.5" customHeight="1">
      <c r="A34" s="262"/>
      <c r="B34" s="279"/>
      <c r="C34" s="166"/>
      <c r="D34" s="280"/>
      <c r="E34" s="280"/>
      <c r="F34" s="230"/>
    </row>
    <row r="35" spans="1:6" ht="22.5" customHeight="1">
      <c r="A35" s="262"/>
      <c r="B35" s="279"/>
      <c r="C35" s="166"/>
      <c r="D35" s="280"/>
      <c r="E35" s="280"/>
      <c r="F35" s="230"/>
    </row>
    <row r="36" spans="1:6" ht="30.75" customHeight="1">
      <c r="A36" s="262"/>
      <c r="B36" s="279"/>
      <c r="C36" s="166"/>
      <c r="D36" s="280"/>
      <c r="E36" s="280"/>
      <c r="F36" s="230"/>
    </row>
    <row r="37" spans="1:6" ht="61.5" customHeight="1" thickBot="1">
      <c r="A37" s="285"/>
      <c r="B37" s="286"/>
      <c r="C37" s="269"/>
      <c r="D37" s="287"/>
      <c r="E37" s="287"/>
      <c r="F37" s="288"/>
    </row>
    <row r="38" ht="27.75" customHeight="1">
      <c r="E38" s="289"/>
    </row>
    <row r="39" ht="16.5">
      <c r="E39" s="289"/>
    </row>
    <row r="40" ht="16.5">
      <c r="E40" s="289"/>
    </row>
    <row r="41" ht="16.5">
      <c r="E41" s="289"/>
    </row>
    <row r="42" ht="16.5">
      <c r="E42" s="289"/>
    </row>
    <row r="43" ht="16.5">
      <c r="E43" s="289"/>
    </row>
    <row r="44" ht="16.5">
      <c r="E44" s="289"/>
    </row>
    <row r="45" ht="16.5">
      <c r="E45" s="289"/>
    </row>
    <row r="46" ht="16.5">
      <c r="E46" s="289"/>
    </row>
    <row r="47" ht="16.5">
      <c r="E47" s="289"/>
    </row>
    <row r="48" ht="16.5">
      <c r="E48" s="289"/>
    </row>
    <row r="49" ht="16.5">
      <c r="E49" s="289"/>
    </row>
    <row r="50" ht="16.5">
      <c r="E50" s="289"/>
    </row>
    <row r="51" ht="16.5">
      <c r="E51" s="289"/>
    </row>
    <row r="52" ht="16.5">
      <c r="E52" s="289"/>
    </row>
    <row r="53" ht="16.5">
      <c r="E53" s="289"/>
    </row>
    <row r="54" ht="16.5">
      <c r="E54" s="289"/>
    </row>
    <row r="55" ht="16.5">
      <c r="E55" s="289"/>
    </row>
    <row r="56" ht="16.5">
      <c r="E56" s="289"/>
    </row>
    <row r="57" ht="16.5">
      <c r="E57" s="289"/>
    </row>
    <row r="58" ht="16.5">
      <c r="E58" s="289"/>
    </row>
    <row r="59" ht="16.5">
      <c r="E59" s="289"/>
    </row>
    <row r="60" ht="16.5">
      <c r="E60" s="289"/>
    </row>
    <row r="61" ht="16.5">
      <c r="E61" s="289"/>
    </row>
    <row r="62" ht="16.5">
      <c r="E62" s="289"/>
    </row>
  </sheetData>
  <sheetProtection/>
  <mergeCells count="11">
    <mergeCell ref="A1:F1"/>
    <mergeCell ref="A2:F2"/>
    <mergeCell ref="A3:F3"/>
    <mergeCell ref="A4:F4"/>
    <mergeCell ref="A5:A7"/>
    <mergeCell ref="B5:B7"/>
    <mergeCell ref="C5:E5"/>
    <mergeCell ref="F5:F7"/>
    <mergeCell ref="C6:C7"/>
    <mergeCell ref="E6:E7"/>
    <mergeCell ref="D6:D7"/>
  </mergeCells>
  <printOptions/>
  <pageMargins left="0.7480314960629921" right="0.5511811023622047" top="0.5905511811023623" bottom="0.5905511811023623" header="0.5118110236220472" footer="0.5118110236220472"/>
  <pageSetup horizontalDpi="600" verticalDpi="600" orientation="portrait" paperSize="9" scale="91" r:id="rId1"/>
  <headerFooter alignWithMargins="0">
    <oddFooter>&amp;C4-8</oddFooter>
  </headerFooter>
</worksheet>
</file>

<file path=xl/worksheets/sheet9.xml><?xml version="1.0" encoding="utf-8"?>
<worksheet xmlns="http://schemas.openxmlformats.org/spreadsheetml/2006/main" xmlns:r="http://schemas.openxmlformats.org/officeDocument/2006/relationships">
  <sheetPr>
    <tabColor indexed="27"/>
  </sheetPr>
  <dimension ref="A1:F39"/>
  <sheetViews>
    <sheetView workbookViewId="0" topLeftCell="A1">
      <selection activeCell="B9" sqref="B9"/>
    </sheetView>
  </sheetViews>
  <sheetFormatPr defaultColWidth="9.00390625" defaultRowHeight="16.5"/>
  <cols>
    <col min="1" max="1" width="36.625" style="178" customWidth="1"/>
    <col min="2" max="2" width="20.625" style="299" customWidth="1"/>
    <col min="3" max="3" width="45.00390625" style="178" customWidth="1"/>
    <col min="4" max="16384" width="9.00390625" style="178" customWidth="1"/>
  </cols>
  <sheetData>
    <row r="1" spans="1:3" s="169" customFormat="1" ht="21" customHeight="1">
      <c r="A1" s="764" t="s">
        <v>167</v>
      </c>
      <c r="B1" s="664"/>
      <c r="C1" s="664"/>
    </row>
    <row r="2" spans="1:3" s="170" customFormat="1" ht="21" customHeight="1">
      <c r="A2" s="764" t="s">
        <v>163</v>
      </c>
      <c r="B2" s="664"/>
      <c r="C2" s="664"/>
    </row>
    <row r="3" spans="1:3" s="171" customFormat="1" ht="25.5" customHeight="1">
      <c r="A3" s="765" t="s">
        <v>129</v>
      </c>
      <c r="B3" s="664"/>
      <c r="C3" s="664"/>
    </row>
    <row r="4" spans="1:3" s="167" customFormat="1" ht="23.25" customHeight="1" thickBot="1">
      <c r="A4" s="667" t="s">
        <v>2</v>
      </c>
      <c r="B4" s="667"/>
      <c r="C4" s="667"/>
    </row>
    <row r="5" spans="1:3" ht="22.5" customHeight="1">
      <c r="A5" s="550" t="s">
        <v>128</v>
      </c>
      <c r="B5" s="551" t="s">
        <v>172</v>
      </c>
      <c r="C5" s="558" t="s">
        <v>171</v>
      </c>
    </row>
    <row r="6" spans="1:3" ht="22.5" customHeight="1">
      <c r="A6" s="559" t="s">
        <v>232</v>
      </c>
      <c r="B6" s="555">
        <f>B7+B9</f>
        <v>54</v>
      </c>
      <c r="C6" s="560"/>
    </row>
    <row r="7" spans="1:3" ht="22.5" customHeight="1">
      <c r="A7" s="291" t="s">
        <v>211</v>
      </c>
      <c r="B7" s="280">
        <f>B8</f>
        <v>54</v>
      </c>
      <c r="C7" s="292"/>
    </row>
    <row r="8" spans="1:3" ht="22.5" customHeight="1">
      <c r="A8" s="291" t="s">
        <v>233</v>
      </c>
      <c r="B8" s="293">
        <v>54</v>
      </c>
      <c r="C8" s="294"/>
    </row>
    <row r="9" spans="1:3" ht="22.5" customHeight="1">
      <c r="A9" s="291"/>
      <c r="B9" s="293"/>
      <c r="C9" s="294"/>
    </row>
    <row r="10" spans="1:6" ht="22.5" customHeight="1">
      <c r="A10" s="291"/>
      <c r="B10" s="280"/>
      <c r="C10" s="282"/>
      <c r="F10" s="264"/>
    </row>
    <row r="11" spans="1:3" ht="22.5" customHeight="1">
      <c r="A11" s="291"/>
      <c r="B11" s="293"/>
      <c r="C11" s="295"/>
    </row>
    <row r="12" spans="1:3" ht="22.5" customHeight="1">
      <c r="A12" s="291"/>
      <c r="B12" s="280"/>
      <c r="C12" s="295"/>
    </row>
    <row r="13" spans="1:3" ht="22.5" customHeight="1">
      <c r="A13" s="291"/>
      <c r="B13" s="280"/>
      <c r="C13" s="295"/>
    </row>
    <row r="14" spans="1:3" ht="22.5" customHeight="1">
      <c r="A14" s="291"/>
      <c r="B14" s="280"/>
      <c r="C14" s="295"/>
    </row>
    <row r="15" spans="1:3" ht="22.5" customHeight="1">
      <c r="A15" s="291"/>
      <c r="B15" s="280"/>
      <c r="C15" s="296"/>
    </row>
    <row r="16" spans="1:3" ht="22.5" customHeight="1">
      <c r="A16" s="291"/>
      <c r="B16" s="280"/>
      <c r="C16" s="408"/>
    </row>
    <row r="17" spans="1:3" ht="22.5" customHeight="1">
      <c r="A17" s="291"/>
      <c r="B17" s="280"/>
      <c r="C17" s="408"/>
    </row>
    <row r="18" spans="1:3" ht="22.5" customHeight="1">
      <c r="A18" s="291"/>
      <c r="B18" s="280"/>
      <c r="C18" s="292"/>
    </row>
    <row r="19" spans="1:3" ht="22.5" customHeight="1">
      <c r="A19" s="291"/>
      <c r="B19" s="280"/>
      <c r="C19" s="292"/>
    </row>
    <row r="20" spans="1:3" ht="22.5" customHeight="1">
      <c r="A20" s="291"/>
      <c r="B20" s="280"/>
      <c r="C20" s="292"/>
    </row>
    <row r="21" spans="1:3" ht="22.5" customHeight="1">
      <c r="A21" s="291"/>
      <c r="B21" s="280"/>
      <c r="C21" s="292"/>
    </row>
    <row r="22" spans="1:3" ht="22.5" customHeight="1">
      <c r="A22" s="291"/>
      <c r="B22" s="280"/>
      <c r="C22" s="292"/>
    </row>
    <row r="23" spans="1:3" ht="22.5" customHeight="1">
      <c r="A23" s="291"/>
      <c r="B23" s="280"/>
      <c r="C23" s="292"/>
    </row>
    <row r="24" spans="1:3" ht="22.5" customHeight="1">
      <c r="A24" s="291"/>
      <c r="B24" s="280"/>
      <c r="C24" s="292"/>
    </row>
    <row r="25" spans="1:3" ht="22.5" customHeight="1">
      <c r="A25" s="291"/>
      <c r="B25" s="280"/>
      <c r="C25" s="292"/>
    </row>
    <row r="26" spans="1:3" ht="22.5" customHeight="1">
      <c r="A26" s="291"/>
      <c r="B26" s="280"/>
      <c r="C26" s="292"/>
    </row>
    <row r="27" spans="1:3" ht="22.5" customHeight="1">
      <c r="A27" s="291"/>
      <c r="B27" s="293"/>
      <c r="C27" s="294"/>
    </row>
    <row r="28" spans="1:3" ht="22.5" customHeight="1">
      <c r="A28" s="291"/>
      <c r="B28" s="280"/>
      <c r="C28" s="292"/>
    </row>
    <row r="29" spans="1:3" ht="22.5" customHeight="1">
      <c r="A29" s="291"/>
      <c r="B29" s="280"/>
      <c r="C29" s="292"/>
    </row>
    <row r="30" spans="1:3" ht="22.5" customHeight="1">
      <c r="A30" s="291"/>
      <c r="B30" s="293"/>
      <c r="C30" s="294"/>
    </row>
    <row r="31" spans="1:3" ht="22.5" customHeight="1">
      <c r="A31" s="291"/>
      <c r="B31" s="280"/>
      <c r="C31" s="292"/>
    </row>
    <row r="32" spans="1:3" ht="22.5" customHeight="1">
      <c r="A32" s="291"/>
      <c r="B32" s="280"/>
      <c r="C32" s="292"/>
    </row>
    <row r="33" spans="1:3" ht="22.5" customHeight="1">
      <c r="A33" s="291"/>
      <c r="B33" s="280"/>
      <c r="C33" s="292"/>
    </row>
    <row r="34" spans="1:3" ht="22.5" customHeight="1">
      <c r="A34" s="291"/>
      <c r="B34" s="280"/>
      <c r="C34" s="292"/>
    </row>
    <row r="35" spans="1:3" ht="22.5" customHeight="1">
      <c r="A35" s="291"/>
      <c r="B35" s="280"/>
      <c r="C35" s="292"/>
    </row>
    <row r="36" spans="1:3" ht="22.5" customHeight="1">
      <c r="A36" s="291"/>
      <c r="B36" s="280"/>
      <c r="C36" s="292"/>
    </row>
    <row r="37" spans="1:3" ht="22.5" customHeight="1">
      <c r="A37" s="291"/>
      <c r="B37" s="280"/>
      <c r="C37" s="292"/>
    </row>
    <row r="38" spans="1:3" ht="22.5" customHeight="1">
      <c r="A38" s="291"/>
      <c r="B38" s="280"/>
      <c r="C38" s="292"/>
    </row>
    <row r="39" spans="1:3" ht="71.25" customHeight="1" thickBot="1">
      <c r="A39" s="297"/>
      <c r="B39" s="287"/>
      <c r="C39" s="298"/>
    </row>
  </sheetData>
  <sheetProtection/>
  <mergeCells count="4">
    <mergeCell ref="A1:C1"/>
    <mergeCell ref="A2:C2"/>
    <mergeCell ref="A3:C3"/>
    <mergeCell ref="A4:C4"/>
  </mergeCells>
  <printOptions/>
  <pageMargins left="0.7480314960629921" right="0.5511811023622047" top="0.5905511811023623" bottom="0.5905511811023623" header="0.5118110236220472" footer="0.5118110236220472"/>
  <pageSetup horizontalDpi="600" verticalDpi="600" orientation="portrait" paperSize="9" scale="85" r:id="rId1"/>
  <headerFooter alignWithMargins="0">
    <oddFooter>&amp;C4-9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2019-01-17T00:56:16Z</cp:lastPrinted>
  <dcterms:created xsi:type="dcterms:W3CDTF">2007-08-08T06:52:02Z</dcterms:created>
  <dcterms:modified xsi:type="dcterms:W3CDTF">2019-01-17T00:56:49Z</dcterms:modified>
  <cp:category/>
  <cp:version/>
  <cp:contentType/>
  <cp:contentStatus/>
</cp:coreProperties>
</file>